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land.ospelt\Desktop\"/>
    </mc:Choice>
  </mc:AlternateContent>
  <xr:revisionPtr revIDLastSave="0" documentId="8_{94942630-9C11-4EBC-83C1-DD54239C519E}" xr6:coauthVersionLast="47" xr6:coauthVersionMax="47" xr10:uidLastSave="{00000000-0000-0000-0000-000000000000}"/>
  <bookViews>
    <workbookView xWindow="-109" yWindow="-109" windowWidth="46950" windowHeight="19060" xr2:uid="{00000000-000D-0000-FFFF-FFFF00000000}"/>
  </bookViews>
  <sheets>
    <sheet name="Antrag" sheetId="12" r:id="rId1"/>
    <sheet name="Styles" sheetId="1" state="veryHidden" r:id="rId2"/>
  </sheets>
  <definedNames>
    <definedName name="Beitrag_Erw" localSheetId="0">Antrag!$U$11</definedName>
    <definedName name="Beitrag_Jug" localSheetId="0">Antrag!$W$11</definedName>
    <definedName name="Beitrag_Sen" localSheetId="0">Antrag!$Y$11</definedName>
    <definedName name="Beitrag_Trn" localSheetId="0">Antrag!$AA$11</definedName>
    <definedName name="EigenkapitalAngegeben" localSheetId="0">Antrag!$X$74</definedName>
    <definedName name="Jahr" localSheetId="0">Antrag!$U$7</definedName>
    <definedName name="MaxBeitrag_Erw" localSheetId="0">Antrag!$U$13</definedName>
    <definedName name="MaxBeitrag_Jug" localSheetId="0">Antrag!$W$13</definedName>
    <definedName name="MaxBeitrag_Sen" localSheetId="0">Antrag!$Y$13</definedName>
    <definedName name="MaxBeitrag_Trn" localSheetId="0">Antrag!$AA$13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2" l="1"/>
  <c r="O128" i="12" l="1"/>
  <c r="G50" i="12"/>
  <c r="G51" i="12"/>
  <c r="G49" i="12"/>
  <c r="F48" i="12"/>
  <c r="M44" i="12" l="1"/>
  <c r="F55" i="12"/>
  <c r="E55" i="12"/>
  <c r="J48" i="12"/>
  <c r="M42" i="12"/>
  <c r="M45" i="12"/>
  <c r="M49" i="12"/>
  <c r="M50" i="12"/>
  <c r="M51" i="12"/>
  <c r="M53" i="12"/>
  <c r="L7" i="12" l="1"/>
  <c r="M22" i="12" s="1"/>
  <c r="B128" i="12" l="1"/>
  <c r="D87" i="12"/>
  <c r="F86" i="12"/>
  <c r="M75" i="12"/>
  <c r="M74" i="12"/>
  <c r="F124" i="12" l="1"/>
  <c r="F123" i="12"/>
  <c r="F122" i="12"/>
  <c r="F121" i="12"/>
  <c r="X74" i="12"/>
  <c r="L10" i="12" s="1"/>
  <c r="I84" i="12"/>
  <c r="I81" i="12"/>
  <c r="I80" i="12"/>
  <c r="I78" i="12"/>
  <c r="F65" i="12"/>
  <c r="K63" i="12"/>
  <c r="K64" i="12" s="1"/>
  <c r="M59" i="12"/>
  <c r="K35" i="12"/>
  <c r="K36" i="12" s="1"/>
  <c r="H35" i="12"/>
  <c r="F37" i="12"/>
  <c r="F36" i="12"/>
  <c r="F31" i="12"/>
  <c r="H30" i="12"/>
  <c r="K30" i="12"/>
  <c r="M30" i="12" s="1"/>
  <c r="K25" i="12"/>
  <c r="M25" i="12" s="1"/>
  <c r="F27" i="12"/>
  <c r="U72" i="12"/>
  <c r="G23" i="12" s="1"/>
  <c r="F39" i="12"/>
  <c r="F32" i="12"/>
  <c r="G4" i="12"/>
  <c r="K23" i="12" l="1"/>
  <c r="M23" i="12" s="1"/>
  <c r="H23" i="12"/>
  <c r="X72" i="12"/>
  <c r="F125" i="12" s="1"/>
  <c r="M63" i="12"/>
  <c r="M35" i="12"/>
  <c r="K31" i="12"/>
  <c r="K26" i="12"/>
  <c r="L8" i="12" l="1"/>
  <c r="F70" i="12"/>
  <c r="F69" i="12"/>
  <c r="X65" i="12" l="1"/>
  <c r="T65" i="12" s="1"/>
</calcChain>
</file>

<file path=xl/sharedStrings.xml><?xml version="1.0" encoding="utf-8"?>
<sst xmlns="http://schemas.openxmlformats.org/spreadsheetml/2006/main" count="230" uniqueCount="205">
  <si>
    <t>Hyperlink</t>
  </si>
  <si>
    <t>Followed Hyperlink</t>
  </si>
  <si>
    <t>V_VBALink</t>
  </si>
  <si>
    <t>V_Check</t>
  </si>
  <si>
    <t>Formate für einfache Arbeitsmappen</t>
  </si>
  <si>
    <t>Formate für komplexe Arbeitsmappen</t>
  </si>
  <si>
    <t>Titelformate zur Strukturierung</t>
  </si>
  <si>
    <t>Titelformate für die Gruppierung von Analyseabschnitten, NICHT für Tabellenüberschriften</t>
  </si>
  <si>
    <t>und welcher der/die Nutzer:in ändern kann/soll.</t>
  </si>
  <si>
    <t>wo der/die Nutzer:in einen Wert auswählen kann/soll.</t>
  </si>
  <si>
    <t>Kommentare oder Beschreibungen von Formeln oder Werten.</t>
  </si>
  <si>
    <t>Formate für Formeln/Berechnungen.</t>
  </si>
  <si>
    <t>enthalten ist, d.h. dass sie nach unten/rechts gefüllt werden kann</t>
  </si>
  <si>
    <t>Gesperrt, sollte von der/dem Nutzer:in nicht geändert werden.</t>
  </si>
  <si>
    <t>der sich in der Nähe befindet (rechts/unten)</t>
  </si>
  <si>
    <t>Formate für Ergebnistabellen</t>
  </si>
  <si>
    <t>Beschreibung der Datenquelle(n).</t>
  </si>
  <si>
    <t>Verwendet zur Fehlerprüfung (WAHR / FALSCH) oder für einfache Zähler</t>
  </si>
  <si>
    <t>Format um Gesamtsummen anzuzeigen, oder andere wichtige Summenfelder</t>
  </si>
  <si>
    <t>Gleiche Formate in benachbarten Feldern bedeutet, dass die gleiche Formel</t>
  </si>
  <si>
    <t>Felder, die Werte (nicht Formeln) enthalten,</t>
  </si>
  <si>
    <t>Für Felder mit definierten Auswahllisten</t>
  </si>
  <si>
    <t>Feld zur Verknüpfung mit VBA oder Kontrolleinheiten. Nicht gesperrt, aber darf nicht vom / von der Nutzer:in geändert werden.</t>
  </si>
  <si>
    <t>Für komplexe Arbeitsmappen, wenn die farblichen Berechnungsformate aus ästhetischen Gründen nicht verwendet werden können.</t>
  </si>
  <si>
    <t>Für komplexe Arbeitsmappen, wenn die farblichen Eingabeformate aus ästhetischen Gründen nicht verwendet werden können.</t>
  </si>
  <si>
    <t>Eingabefelder, deren Werte nur nach Entsperrung durch bestimmte Nutzer geändert werden können.</t>
  </si>
  <si>
    <t>Standard Excel Format, neu definiert in Corporate Design Farben.</t>
  </si>
  <si>
    <t>Tabellenkopfzeile (zur einfachen/internen Verwendung; optional)</t>
  </si>
  <si>
    <t>Tabelleninhaltsfeld (zur einfachen/internen Verwendung; optional)</t>
  </si>
  <si>
    <t>Tabellenkopfzeile (zur externen Verwendung; z.B. als Grafik in einen Bericht einzufügen)</t>
  </si>
  <si>
    <t>Tabelleninhaltsfeld (zur externen Verwendung; z.B. als Grafik in einen Bericht einzufügen)</t>
  </si>
  <si>
    <t>Tabellenkopfzeile (zur externen Verwendung; z.B. als Grafik in einen Bericht einzufügen) - Alternative</t>
  </si>
  <si>
    <t>Tabelleninhaltsfeld (zur externen Verwendung; z.B. als Grafik in einen Bericht einzufügen) - Alternative</t>
  </si>
  <si>
    <t>Gemeinde Vaduz MS Excel Stylesheet</t>
  </si>
  <si>
    <t>erstellt für die Gemeinde Vaduz von 7Gen GmbH</t>
  </si>
  <si>
    <t>Felder, die ein bestimmtes Ergebnis zeigen müssen, d. h. Qualitätssicherungsfelder</t>
  </si>
  <si>
    <t>Enthält den Namen eines benannten Bereichs</t>
  </si>
  <si>
    <t>V_Tbl0_Feld</t>
  </si>
  <si>
    <t>V_Tbl1_Feld</t>
  </si>
  <si>
    <t>V_Tbl2_Feld</t>
  </si>
  <si>
    <t>V_Tbl0_Kopf</t>
  </si>
  <si>
    <t>V_Tbl1_Kopf</t>
  </si>
  <si>
    <t>V_Tbl2_Kopf</t>
  </si>
  <si>
    <t>V_Eingabe</t>
  </si>
  <si>
    <t>V_EingabeFix</t>
  </si>
  <si>
    <t>V_EingabeListe</t>
  </si>
  <si>
    <t>V_KalkSum</t>
  </si>
  <si>
    <t>V_Kalk0</t>
  </si>
  <si>
    <t>V_Kalk1</t>
  </si>
  <si>
    <t>V_Kalk2</t>
  </si>
  <si>
    <t>V_Kalk3</t>
  </si>
  <si>
    <t>V_Kalk4</t>
  </si>
  <si>
    <t>V_EingabeWeiss</t>
  </si>
  <si>
    <t>V_Warnung</t>
  </si>
  <si>
    <t>V_Kommentar</t>
  </si>
  <si>
    <t>V_Quelle</t>
  </si>
  <si>
    <t>V_Name</t>
  </si>
  <si>
    <t>V_Titel1</t>
  </si>
  <si>
    <t>V_Titel2</t>
  </si>
  <si>
    <t>V_Titel3</t>
  </si>
  <si>
    <t>V_Fuss</t>
  </si>
  <si>
    <t>Version 1.1 Januar 2026</t>
  </si>
  <si>
    <t>Antragsjahr:</t>
  </si>
  <si>
    <t>Anleitung</t>
  </si>
  <si>
    <t>Vor jeder Veröffentlichung:</t>
  </si>
  <si>
    <t>&gt;</t>
  </si>
  <si>
    <t xml:space="preserve">Diese Spalten (gekennzeichnet durch roten Balken oben) </t>
  </si>
  <si>
    <t xml:space="preserve">markieren, </t>
  </si>
  <si>
    <t xml:space="preserve">rechts klicken und 'Ausblenden' </t>
  </si>
  <si>
    <t>Überprüfen &gt; (Schützen) &gt; Blatt schützen</t>
  </si>
  <si>
    <t xml:space="preserve">Dann Schreibschutz mit Kennwort aktivieren via </t>
  </si>
  <si>
    <t>Wichtig: Kennwort gut notieren!</t>
  </si>
  <si>
    <t>Für jedes neue Antragsjahr</t>
  </si>
  <si>
    <t>Datei für Veröffentlichung vorbereiten</t>
  </si>
  <si>
    <t>(Schritte 1 und 2 wiederholen)</t>
  </si>
  <si>
    <t>Jahr</t>
  </si>
  <si>
    <t>Farbe für Titel für Jahre die enden in…</t>
  </si>
  <si>
    <t>1, 6</t>
  </si>
  <si>
    <t>2, 7</t>
  </si>
  <si>
    <t>3, 8</t>
  </si>
  <si>
    <t>4, 9</t>
  </si>
  <si>
    <t>5, 0</t>
  </si>
  <si>
    <t>R</t>
  </si>
  <si>
    <t>G</t>
  </si>
  <si>
    <t>B</t>
  </si>
  <si>
    <t>Eingaben der Abteilungsleitung</t>
  </si>
  <si>
    <t>Verein</t>
  </si>
  <si>
    <t>Adresse</t>
  </si>
  <si>
    <t>Postfach</t>
  </si>
  <si>
    <t>PLZ / Ort</t>
  </si>
  <si>
    <t>Gründungsjahr</t>
  </si>
  <si>
    <t>E-Mail:</t>
  </si>
  <si>
    <t>Bank</t>
  </si>
  <si>
    <t>IBAN-Nr.</t>
  </si>
  <si>
    <t>Tel:</t>
  </si>
  <si>
    <t>Mit dem Tabulator kann von einem ins nächste auszufüllende Feld gesprungen werden.</t>
  </si>
  <si>
    <t>Grundbeitrag</t>
  </si>
  <si>
    <t>Vereinsklasse</t>
  </si>
  <si>
    <t>Jugendbeitrag</t>
  </si>
  <si>
    <t>Jugendliche mit Jahrgang</t>
  </si>
  <si>
    <t>und jünger</t>
  </si>
  <si>
    <t>S1</t>
  </si>
  <si>
    <t>Teilnahme an Verbands-Meisterschaften / Wettkämpfen</t>
  </si>
  <si>
    <t>S2</t>
  </si>
  <si>
    <t xml:space="preserve">Teilnahme an oberklassigen Meisterschaften </t>
  </si>
  <si>
    <t>S3</t>
  </si>
  <si>
    <t>Anzahl</t>
  </si>
  <si>
    <t>Teilnahme an</t>
  </si>
  <si>
    <t>S4</t>
  </si>
  <si>
    <t>Durchführung eines internationalen Anlasses</t>
  </si>
  <si>
    <t>Beitrag für Trainer / Leiter</t>
  </si>
  <si>
    <t>Anzahl angestellte Trainer / Leiter</t>
  </si>
  <si>
    <t>Sonderbeiträge</t>
  </si>
  <si>
    <t>Beitrag für Jubiläum im Folgejahr</t>
  </si>
  <si>
    <t>Jubiläumsbeitrag für laufendes Jahr (gestützt auf Antrag vom Vorjahr)</t>
  </si>
  <si>
    <t>(von der Verwaltung auszufüllen)</t>
  </si>
  <si>
    <t>Überkommunale Vereine</t>
  </si>
  <si>
    <t>Beiträge von anderer Gemeinde</t>
  </si>
  <si>
    <t>CHF</t>
  </si>
  <si>
    <t>Beiträge vom Land (Verband)</t>
  </si>
  <si>
    <t xml:space="preserve">Allgemeine Angaben zu den Finanzen </t>
  </si>
  <si>
    <t>Jahresaufwand (31.12.)</t>
  </si>
  <si>
    <t>Eigenkapital des Vereins (31.12.)</t>
  </si>
  <si>
    <t>Rückstellungen für Anlässe / Anschaffungen (gesamt)</t>
  </si>
  <si>
    <t>Neu gebildete Rückstellungen im Jahr</t>
  </si>
  <si>
    <t>Bemerkungen</t>
  </si>
  <si>
    <t>Der Unterzeichnende bestätigt mit seiner Unterschrift die Korrektheit der gemachten Angaben.</t>
  </si>
  <si>
    <t>Ort und Datum</t>
  </si>
  <si>
    <t xml:space="preserve">Unterschrift / Stempel </t>
  </si>
  <si>
    <t>Folgende Unterlagen sind gemeinsam mit diesem Formular einzureichen:</t>
  </si>
  <si>
    <t>Beilagen:</t>
  </si>
  <si>
    <t>Art. 5 II</t>
  </si>
  <si>
    <t>Art. 5 III</t>
  </si>
  <si>
    <t>Vereinsalter:</t>
  </si>
  <si>
    <t>QR-Einzahlungsschein ist beizulegen</t>
  </si>
  <si>
    <t>Grundbeitrag pro Vereinsklasse</t>
  </si>
  <si>
    <t>Beitrag_Erw</t>
  </si>
  <si>
    <t>Beitrag_Jug</t>
  </si>
  <si>
    <t>Beitrag_Sen</t>
  </si>
  <si>
    <t>MaxBeitrag_Erw</t>
  </si>
  <si>
    <t>MaxBeitrag_Jug</t>
  </si>
  <si>
    <t>MaxBeitrag_Sen</t>
  </si>
  <si>
    <t>Datei mittels Kennwort entsperren</t>
  </si>
  <si>
    <t>Falls nötig, Werte in Eingabetabellen oben anpassen</t>
  </si>
  <si>
    <t>Art. 6  II , III</t>
  </si>
  <si>
    <t>Seniorenbeitrag</t>
  </si>
  <si>
    <t>Art. 7  II , III</t>
  </si>
  <si>
    <t>Senioren mit Jahrgang</t>
  </si>
  <si>
    <t>und älter</t>
  </si>
  <si>
    <t>Administrative Eingaben (normalerweise keine Änderungen nötig)</t>
  </si>
  <si>
    <t>S5</t>
  </si>
  <si>
    <t>S2a</t>
  </si>
  <si>
    <t>S2b</t>
  </si>
  <si>
    <t>Eingabetabellen Beträge (Anpassungen nur bei Änderung des Reglements nötig)</t>
  </si>
  <si>
    <t>mindestens zweithöchste Leistungsklasse</t>
  </si>
  <si>
    <t>Höchste Leistungsklasse</t>
  </si>
  <si>
    <t>Gemeindeanlässe</t>
  </si>
  <si>
    <t>slowUp</t>
  </si>
  <si>
    <t>Umweltputzete</t>
  </si>
  <si>
    <t>Spiel- und Sporttag</t>
  </si>
  <si>
    <t xml:space="preserve">Beitrag für nur geringfügige Inanspruchnahme von </t>
  </si>
  <si>
    <t>gemeindeeigener Infrastruktur (keine Dauerbelegung von Sportstätten etc.)</t>
  </si>
  <si>
    <t>Art. 8</t>
  </si>
  <si>
    <t>Art. 9</t>
  </si>
  <si>
    <t>MaxBeitrag_Trn</t>
  </si>
  <si>
    <t>Beitrag_Trn</t>
  </si>
  <si>
    <t>Jubiläum nächstes Jahr?</t>
  </si>
  <si>
    <t>Art. 10 II</t>
  </si>
  <si>
    <t>Art. 11 VI</t>
  </si>
  <si>
    <t>Art. 11 V</t>
  </si>
  <si>
    <t>Hier können Sie weitere Ergänzungen / Anregungen einbringen</t>
  </si>
  <si>
    <t>Eigenkapital eingegeben?</t>
  </si>
  <si>
    <t>EigenkapitalAngegeben</t>
  </si>
  <si>
    <t>Nach Beendigung der Eingabe das Dokument speichern und gemeinsam</t>
  </si>
  <si>
    <t>mit einzureichenden Unterlagen zustellen an:</t>
  </si>
  <si>
    <t>Mail: roland.ospelt@vaduz.li</t>
  </si>
  <si>
    <t>Post: Gemeinde Vaduz, z. Hd. Roland Ospelt, Städtle 6, Vaduz</t>
  </si>
  <si>
    <t>Mit der elektronischen Zustellung des Formulars an die Gemeinde</t>
  </si>
  <si>
    <t>Vaduz bestätigt der Sender die Richtigkeit der getätigten Angaben.</t>
  </si>
  <si>
    <t>Bitte beachten Sie die einzureichenden Dokumente.</t>
  </si>
  <si>
    <t>GV-Protokoll / Jahresbericht</t>
  </si>
  <si>
    <t>Jahresrechnung (Bilanz / Erfolgsrechnung)</t>
  </si>
  <si>
    <t>Revisionsbericht (unterzeichnet)</t>
  </si>
  <si>
    <t>QR-Einzahlungsschein / IBAN</t>
  </si>
  <si>
    <t>Version</t>
  </si>
  <si>
    <t>erstellt durch 7Gen GmbH</t>
  </si>
  <si>
    <t>im Auftrag der</t>
  </si>
  <si>
    <t>Gemeinde Vaduz</t>
  </si>
  <si>
    <t>Legende</t>
  </si>
  <si>
    <t>mit oder ohne Liste</t>
  </si>
  <si>
    <t>Anzeigefeld</t>
  </si>
  <si>
    <t>(keine Eingabe)</t>
  </si>
  <si>
    <t>Eingabefeld Verwaltung</t>
  </si>
  <si>
    <t>Eingabefeld Antragsteller</t>
  </si>
  <si>
    <t>Präsident/in</t>
  </si>
  <si>
    <t>Kassier/in</t>
  </si>
  <si>
    <t>Aktuar/in</t>
  </si>
  <si>
    <t>Leistungsbeitrag</t>
  </si>
  <si>
    <t>Diese Spalten immer ausblenden vor Veröffentlichung, Antrag links NICHT verändern</t>
  </si>
  <si>
    <t>Leistungsbeitrag pro Art</t>
  </si>
  <si>
    <t>Antragsformular für den Vereinsbeitrag SPORT</t>
  </si>
  <si>
    <t>Nachhaltigkeits-Checkliste für Vereine (optional)</t>
  </si>
  <si>
    <t>Antragsjahr oben anpassen (NICHT links im Antrag!)</t>
  </si>
  <si>
    <t>x = Ja</t>
  </si>
  <si>
    <t>Aktivmitglieder (volljährig)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</si>
</sst>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[$CHF-807]\ #,##0.00;[Red]\-#,##0.00;&quot;-&quot;"/>
    <numFmt numFmtId="169" formatCode="dd\-mmm\-yyyy"/>
  </numFmts>
  <fonts count="36" x14ac:knownFonts="1">
    <font>
      <sz val="9"/>
      <color theme="1"/>
      <name val="Calibri"/>
      <family val="2"/>
    </font>
    <font>
      <sz val="8"/>
      <name val="Arial"/>
      <family val="2"/>
    </font>
    <font>
      <sz val="9"/>
      <name val="Calibri"/>
      <family val="2"/>
    </font>
    <font>
      <i/>
      <sz val="8"/>
      <color theme="1" tint="0.499984740745262"/>
      <name val="Calibri"/>
      <family val="2"/>
    </font>
    <font>
      <i/>
      <sz val="8"/>
      <color theme="4" tint="0.499984740745262"/>
      <name val="Calibri"/>
      <family val="2"/>
    </font>
    <font>
      <i/>
      <sz val="8"/>
      <color theme="2"/>
      <name val="Calibri"/>
      <family val="2"/>
    </font>
    <font>
      <sz val="8"/>
      <color theme="0" tint="-0.499984740745262"/>
      <name val="Calibri"/>
      <family val="2"/>
    </font>
    <font>
      <sz val="9"/>
      <color theme="1"/>
      <name val="Calibri"/>
      <family val="2"/>
    </font>
    <font>
      <sz val="9"/>
      <color theme="0"/>
      <name val="Calibri"/>
      <family val="2"/>
    </font>
    <font>
      <i/>
      <sz val="9"/>
      <name val="Calibri"/>
      <family val="2"/>
    </font>
    <font>
      <u/>
      <sz val="9"/>
      <color theme="6"/>
      <name val="Calibri"/>
      <family val="2"/>
    </font>
    <font>
      <u/>
      <sz val="9"/>
      <color theme="9"/>
      <name val="Calibri"/>
      <family val="2"/>
    </font>
    <font>
      <i/>
      <sz val="9"/>
      <color theme="1"/>
      <name val="Calibri"/>
      <family val="2"/>
    </font>
    <font>
      <sz val="9"/>
      <color theme="0" tint="-0.499984740745262"/>
      <name val="Calibri"/>
      <family val="2"/>
    </font>
    <font>
      <b/>
      <sz val="9"/>
      <color theme="0"/>
      <name val="Calibri"/>
      <family val="2"/>
    </font>
    <font>
      <sz val="9"/>
      <color theme="0" tint="-0.24994659260841701"/>
      <name val="Calibri"/>
      <family val="2"/>
    </font>
    <font>
      <b/>
      <sz val="9"/>
      <name val="Calibri"/>
      <family val="2"/>
    </font>
    <font>
      <sz val="9"/>
      <color rgb="FFC00000"/>
      <name val="Calibri"/>
      <family val="2"/>
    </font>
    <font>
      <b/>
      <sz val="10"/>
      <color theme="5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Calibri"/>
      <family val="2"/>
    </font>
    <font>
      <b/>
      <sz val="16"/>
      <color rgb="FFFFFFFF"/>
      <name val="Calibri"/>
      <family val="2"/>
    </font>
    <font>
      <b/>
      <sz val="14"/>
      <color rgb="FFFFFFFF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2"/>
      <color theme="1"/>
      <name val="Calibri"/>
      <family val="2"/>
    </font>
    <font>
      <b/>
      <sz val="11"/>
      <color theme="1" tint="0.34998626667073579"/>
      <name val="Calibri"/>
      <family val="2"/>
    </font>
    <font>
      <b/>
      <sz val="12"/>
      <color theme="1"/>
      <name val="Calibri"/>
      <family val="2"/>
    </font>
    <font>
      <sz val="8"/>
      <color rgb="FFC00000"/>
      <name val="Calibri"/>
      <family val="2"/>
    </font>
    <font>
      <b/>
      <sz val="11"/>
      <name val="Calibri"/>
      <family val="2"/>
    </font>
    <font>
      <sz val="14"/>
      <color theme="0"/>
      <name val="Calibri"/>
      <family val="2"/>
    </font>
    <font>
      <i/>
      <sz val="9"/>
      <color theme="0" tint="-0.24994659260841701"/>
      <name val="Calibri"/>
      <family val="2"/>
    </font>
    <font>
      <i/>
      <sz val="9"/>
      <color theme="1" tint="0.499984740745262"/>
      <name val="Calibri"/>
      <family val="2"/>
    </font>
  </fonts>
  <fills count="46">
    <fill>
      <patternFill patternType="none"/>
    </fill>
    <fill>
      <patternFill patternType="gray125"/>
    </fill>
    <fill>
      <patternFill patternType="solid">
        <fgColor rgb="FFF5DCD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EECDE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499984740745262"/>
        <bgColor indexed="64"/>
      </patternFill>
    </fill>
    <fill>
      <patternFill patternType="solid">
        <fgColor rgb="FFE5E9F7"/>
        <bgColor indexed="64"/>
      </patternFill>
    </fill>
    <fill>
      <patternFill patternType="solid">
        <fgColor rgb="FFD1E5DE"/>
        <bgColor indexed="64"/>
      </patternFill>
    </fill>
    <fill>
      <patternFill patternType="solid">
        <fgColor rgb="FFE8F8F1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2DF"/>
        <bgColor indexed="64"/>
      </patternFill>
    </fill>
    <fill>
      <patternFill patternType="solid">
        <fgColor rgb="FFF1F0DA"/>
        <bgColor indexed="64"/>
      </patternFill>
    </fill>
    <fill>
      <patternFill patternType="solid">
        <fgColor rgb="FFE9F1EE"/>
        <bgColor indexed="64"/>
      </patternFill>
    </fill>
    <fill>
      <patternFill patternType="solid">
        <fgColor rgb="FFFEEAE5"/>
        <bgColor indexed="64"/>
      </patternFill>
    </fill>
    <fill>
      <patternFill patternType="solid">
        <fgColor rgb="FFF4EFE4"/>
        <bgColor indexed="64"/>
      </patternFill>
    </fill>
    <fill>
      <patternFill patternType="solid">
        <fgColor theme="2" tint="0.59996337778862885"/>
        <bgColor indexed="64"/>
      </patternFill>
    </fill>
    <fill>
      <patternFill patternType="solid">
        <fgColor rgb="FFFFFF99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/>
      <top/>
      <bottom style="thin">
        <color theme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2"/>
      </left>
      <right style="hair">
        <color theme="2"/>
      </right>
      <top style="hair">
        <color theme="2"/>
      </top>
      <bottom style="hair">
        <color theme="2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thin">
        <color auto="1"/>
      </bottom>
      <diagonal/>
    </border>
    <border>
      <left/>
      <right/>
      <top style="hair">
        <color theme="0" tint="-0.24994659260841701"/>
      </top>
      <bottom style="thin">
        <color auto="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thin">
        <color auto="1"/>
      </bottom>
      <diagonal/>
    </border>
    <border>
      <left/>
      <right/>
      <top style="hair">
        <color theme="0" tint="-0.34998626667073579"/>
      </top>
      <bottom/>
      <diagonal/>
    </border>
  </borders>
  <cellStyleXfs count="76">
    <xf numFmtId="0" fontId="0" fillId="0" borderId="0"/>
    <xf numFmtId="167" fontId="7" fillId="0" borderId="0" applyFill="0" applyBorder="0" applyAlignment="0" applyProtection="0"/>
    <xf numFmtId="165" fontId="7" fillId="0" borderId="0" applyFill="0" applyBorder="0" applyAlignment="0" applyProtection="0"/>
    <xf numFmtId="166" fontId="7" fillId="0" borderId="0" applyFill="0" applyBorder="0" applyAlignment="0" applyProtection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21" fillId="38" borderId="0" applyNumberFormat="0" applyAlignment="0" applyProtection="0"/>
    <xf numFmtId="0" fontId="21" fillId="9" borderId="0" applyNumberFormat="0" applyAlignment="0"/>
    <xf numFmtId="0" fontId="20" fillId="8" borderId="13" applyNumberFormat="0" applyAlignment="0"/>
    <xf numFmtId="0" fontId="24" fillId="37" borderId="2" applyNumberFormat="0" applyAlignment="0"/>
    <xf numFmtId="0" fontId="25" fillId="37" borderId="0" applyNumberFormat="0" applyAlignment="0"/>
    <xf numFmtId="0" fontId="2" fillId="12" borderId="12" applyNumberFormat="0" applyBorder="0" applyAlignment="0" applyProtection="0"/>
    <xf numFmtId="0" fontId="2" fillId="2" borderId="12" applyNumberFormat="0" applyBorder="0" applyAlignment="0" applyProtection="0"/>
    <xf numFmtId="0" fontId="2" fillId="4" borderId="12" applyNumberFormat="0" applyBorder="0" applyAlignment="0" applyProtection="0"/>
    <xf numFmtId="0" fontId="2" fillId="37" borderId="3" applyNumberFormat="0" applyAlignment="0">
      <protection locked="0"/>
    </xf>
    <xf numFmtId="0" fontId="2" fillId="10" borderId="3" applyNumberFormat="0" applyAlignment="0"/>
    <xf numFmtId="0" fontId="2" fillId="12" borderId="3" applyNumberFormat="0" applyAlignment="0" applyProtection="0"/>
    <xf numFmtId="0" fontId="2" fillId="5" borderId="0" applyNumberFormat="0" applyAlignment="0" applyProtection="0"/>
    <xf numFmtId="0" fontId="3" fillId="0" borderId="0" applyNumberFormat="0" applyFill="0" applyBorder="0" applyAlignment="0"/>
    <xf numFmtId="0" fontId="17" fillId="2" borderId="0" applyNumberFormat="0" applyBorder="0" applyAlignment="0" applyProtection="0"/>
    <xf numFmtId="0" fontId="12" fillId="0" borderId="0" applyNumberFormat="0" applyFill="0" applyBorder="0" applyAlignment="0"/>
    <xf numFmtId="0" fontId="9" fillId="0" borderId="0" applyNumberFormat="0" applyFill="0" applyBorder="0" applyAlignment="0" applyProtection="0"/>
    <xf numFmtId="0" fontId="26" fillId="0" borderId="1" applyNumberFormat="0" applyFill="0" applyAlignment="0" applyProtection="0"/>
    <xf numFmtId="0" fontId="17" fillId="2" borderId="3" applyNumberFormat="0" applyAlignment="0"/>
    <xf numFmtId="0" fontId="2" fillId="12" borderId="3" applyNumberFormat="0" applyAlignment="0"/>
    <xf numFmtId="0" fontId="2" fillId="0" borderId="3" applyNumberFormat="0" applyAlignment="0"/>
    <xf numFmtId="0" fontId="2" fillId="10" borderId="3" applyFont="0" applyAlignment="0"/>
    <xf numFmtId="0" fontId="2" fillId="11" borderId="3" applyNumberFormat="0" applyFont="0" applyAlignment="0"/>
    <xf numFmtId="0" fontId="2" fillId="44" borderId="0" applyNumberFormat="0" applyFont="0" applyAlignment="0"/>
    <xf numFmtId="0" fontId="2" fillId="37" borderId="3" applyNumberFormat="0" applyFont="0" applyAlignment="0">
      <protection locked="0"/>
    </xf>
    <xf numFmtId="0" fontId="2" fillId="5" borderId="0" applyNumberFormat="0" applyFont="0" applyBorder="0" applyAlignment="0">
      <protection locked="0"/>
    </xf>
    <xf numFmtId="0" fontId="4" fillId="0" borderId="0" applyNumberFormat="0" applyFill="0" applyBorder="0" applyAlignment="0"/>
    <xf numFmtId="0" fontId="35" fillId="0" borderId="0" applyNumberFormat="0" applyFill="0" applyBorder="0" applyAlignment="0"/>
    <xf numFmtId="0" fontId="2" fillId="3" borderId="3" applyNumberFormat="0" applyFont="0" applyAlignment="0">
      <protection locked="0"/>
    </xf>
    <xf numFmtId="0" fontId="15" fillId="0" borderId="0" applyNumberFormat="0" applyFill="0" applyBorder="0" applyAlignment="0"/>
    <xf numFmtId="0" fontId="6" fillId="0" borderId="0" applyNumberFormat="0" applyFill="0" applyBorder="0" applyAlignment="0"/>
    <xf numFmtId="0" fontId="14" fillId="7" borderId="3" applyNumberFormat="0" applyAlignment="0"/>
    <xf numFmtId="0" fontId="2" fillId="6" borderId="3" applyNumberFormat="0" applyFont="0" applyAlignment="0"/>
    <xf numFmtId="0" fontId="2" fillId="0" borderId="3" applyNumberFormat="0" applyFont="0" applyAlignment="0">
      <protection locked="0"/>
    </xf>
    <xf numFmtId="0" fontId="22" fillId="9" borderId="0" applyNumberFormat="0" applyAlignment="0"/>
    <xf numFmtId="0" fontId="23" fillId="8" borderId="10" applyNumberFormat="0" applyAlignment="0"/>
    <xf numFmtId="0" fontId="29" fillId="37" borderId="2" applyNumberFormat="0" applyAlignment="0"/>
    <xf numFmtId="0" fontId="13" fillId="0" borderId="9" applyNumberFormat="0" applyFill="0" applyAlignment="0"/>
    <xf numFmtId="0" fontId="18" fillId="0" borderId="8" applyNumberFormat="0" applyFill="0">
      <alignment horizontal="center" wrapText="1"/>
    </xf>
    <xf numFmtId="0" fontId="2" fillId="0" borderId="11" applyNumberFormat="0" applyFill="0" applyAlignment="0">
      <alignment horizontal="center" wrapText="1"/>
    </xf>
    <xf numFmtId="0" fontId="16" fillId="0" borderId="5" applyNumberFormat="0" applyFill="0">
      <alignment horizontal="center" wrapText="1"/>
    </xf>
    <xf numFmtId="0" fontId="2" fillId="0" borderId="6" applyNumberFormat="0" applyFill="0" applyAlignment="0">
      <alignment horizontal="center" wrapText="1"/>
    </xf>
    <xf numFmtId="0" fontId="2" fillId="0" borderId="7" applyFill="0" applyAlignment="0">
      <alignment horizontal="center" wrapText="1"/>
    </xf>
    <xf numFmtId="0" fontId="19" fillId="8" borderId="4">
      <alignment horizontal="center" wrapText="1"/>
    </xf>
    <xf numFmtId="0" fontId="11" fillId="0" borderId="0" applyNumberFormat="0" applyFill="0" applyBorder="0" applyAlignment="0" applyProtection="0"/>
    <xf numFmtId="0" fontId="10" fillId="0" borderId="0" applyNumberFormat="0" applyBorder="0" applyAlignment="0" applyProtection="0"/>
    <xf numFmtId="0" fontId="5" fillId="0" borderId="3" applyNumberFormat="0">
      <alignment horizontal="left" vertical="top" wrapText="1"/>
    </xf>
    <xf numFmtId="0" fontId="8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8" fillId="36" borderId="0" applyNumberFormat="0" applyBorder="0" applyAlignment="0" applyProtection="0"/>
  </cellStyleXfs>
  <cellXfs count="114">
    <xf numFmtId="0" fontId="0" fillId="0" borderId="0" xfId="0"/>
    <xf numFmtId="0" fontId="12" fillId="0" borderId="0" xfId="20"/>
    <xf numFmtId="0" fontId="2" fillId="0" borderId="11" xfId="44" applyAlignment="1"/>
    <xf numFmtId="0" fontId="22" fillId="9" borderId="0" xfId="39"/>
    <xf numFmtId="0" fontId="6" fillId="0" borderId="0" xfId="35"/>
    <xf numFmtId="0" fontId="23" fillId="8" borderId="10" xfId="40"/>
    <xf numFmtId="0" fontId="0" fillId="37" borderId="3" xfId="29" applyFont="1">
      <protection locked="0"/>
    </xf>
    <xf numFmtId="0" fontId="0" fillId="3" borderId="3" xfId="33" applyFont="1">
      <protection locked="0"/>
    </xf>
    <xf numFmtId="0" fontId="0" fillId="0" borderId="3" xfId="38" applyFont="1">
      <protection locked="0"/>
    </xf>
    <xf numFmtId="0" fontId="0" fillId="0" borderId="3" xfId="25" applyFont="1"/>
    <xf numFmtId="0" fontId="0" fillId="12" borderId="3" xfId="24" applyFont="1"/>
    <xf numFmtId="0" fontId="0" fillId="10" borderId="3" xfId="26" applyFont="1"/>
    <xf numFmtId="0" fontId="0" fillId="44" borderId="0" xfId="28" applyFont="1"/>
    <xf numFmtId="0" fontId="35" fillId="0" borderId="0" xfId="32"/>
    <xf numFmtId="0" fontId="0" fillId="11" borderId="3" xfId="27" applyFont="1"/>
    <xf numFmtId="0" fontId="15" fillId="0" borderId="0" xfId="34"/>
    <xf numFmtId="0" fontId="14" fillId="7" borderId="3" xfId="36"/>
    <xf numFmtId="0" fontId="16" fillId="0" borderId="5" xfId="45">
      <alignment horizontal="center" wrapText="1"/>
    </xf>
    <xf numFmtId="0" fontId="0" fillId="6" borderId="3" xfId="37" applyFont="1"/>
    <xf numFmtId="0" fontId="11" fillId="0" borderId="0" xfId="49"/>
    <xf numFmtId="0" fontId="10" fillId="0" borderId="0" xfId="50"/>
    <xf numFmtId="0" fontId="35" fillId="0" borderId="0" xfId="32" applyFill="1" applyBorder="1"/>
    <xf numFmtId="0" fontId="0" fillId="5" borderId="0" xfId="30" applyFont="1">
      <protection locked="0"/>
    </xf>
    <xf numFmtId="0" fontId="17" fillId="2" borderId="0" xfId="23" applyBorder="1"/>
    <xf numFmtId="0" fontId="4" fillId="0" borderId="0" xfId="31"/>
    <xf numFmtId="0" fontId="13" fillId="0" borderId="9" xfId="42"/>
    <xf numFmtId="0" fontId="29" fillId="37" borderId="2" xfId="41"/>
    <xf numFmtId="0" fontId="2" fillId="0" borderId="6" xfId="46" applyAlignment="1"/>
    <xf numFmtId="0" fontId="18" fillId="0" borderId="8" xfId="43">
      <alignment horizontal="center" wrapText="1"/>
    </xf>
    <xf numFmtId="0" fontId="19" fillId="8" borderId="4" xfId="48">
      <alignment horizontal="center" wrapText="1"/>
    </xf>
    <xf numFmtId="0" fontId="2" fillId="0" borderId="7" xfId="47" applyAlignment="1"/>
    <xf numFmtId="0" fontId="27" fillId="0" borderId="0" xfId="0" applyFont="1"/>
    <xf numFmtId="0" fontId="0" fillId="0" borderId="0" xfId="0" applyAlignment="1">
      <alignment horizontal="right"/>
    </xf>
    <xf numFmtId="0" fontId="17" fillId="2" borderId="3" xfId="23"/>
    <xf numFmtId="0" fontId="27" fillId="0" borderId="0" xfId="0" applyFont="1" applyAlignment="1">
      <alignment horizontal="right"/>
    </xf>
    <xf numFmtId="0" fontId="27" fillId="37" borderId="17" xfId="0" applyFont="1" applyFill="1" applyBorder="1" applyAlignment="1">
      <alignment horizontal="center"/>
    </xf>
    <xf numFmtId="0" fontId="2" fillId="0" borderId="6" xfId="46" applyAlignment="1">
      <alignment horizontal="center"/>
    </xf>
    <xf numFmtId="0" fontId="2" fillId="39" borderId="6" xfId="46" applyFill="1" applyAlignment="1"/>
    <xf numFmtId="0" fontId="2" fillId="40" borderId="6" xfId="46" applyFill="1" applyAlignment="1"/>
    <xf numFmtId="0" fontId="2" fillId="41" borderId="6" xfId="46" applyFill="1" applyAlignment="1"/>
    <xf numFmtId="0" fontId="2" fillId="42" borderId="6" xfId="46" applyFill="1" applyAlignment="1"/>
    <xf numFmtId="0" fontId="2" fillId="43" borderId="6" xfId="46" applyFill="1" applyAlignment="1"/>
    <xf numFmtId="0" fontId="0" fillId="0" borderId="18" xfId="0" applyBorder="1"/>
    <xf numFmtId="0" fontId="28" fillId="0" borderId="19" xfId="0" applyFont="1" applyBorder="1" applyAlignment="1">
      <alignment horizontal="right" vertical="center"/>
    </xf>
    <xf numFmtId="0" fontId="28" fillId="0" borderId="19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2" fillId="12" borderId="3" xfId="24"/>
    <xf numFmtId="0" fontId="30" fillId="0" borderId="19" xfId="0" applyFont="1" applyBorder="1" applyAlignment="1">
      <alignment horizontal="right" vertical="center"/>
    </xf>
    <xf numFmtId="0" fontId="30" fillId="0" borderId="19" xfId="0" applyFont="1" applyBorder="1" applyAlignment="1">
      <alignment vertical="center"/>
    </xf>
    <xf numFmtId="0" fontId="2" fillId="0" borderId="3" xfId="25" applyAlignment="1">
      <alignment horizontal="center"/>
    </xf>
    <xf numFmtId="3" fontId="0" fillId="6" borderId="3" xfId="37" applyNumberFormat="1" applyFont="1"/>
    <xf numFmtId="0" fontId="0" fillId="10" borderId="3" xfId="26" applyFont="1" applyAlignment="1">
      <alignment horizontal="center"/>
    </xf>
    <xf numFmtId="0" fontId="0" fillId="37" borderId="3" xfId="29" applyFont="1" applyAlignment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7" fillId="0" borderId="0" xfId="0" applyFont="1" applyAlignment="1">
      <alignment horizontal="right" vertical="center"/>
    </xf>
    <xf numFmtId="3" fontId="4" fillId="0" borderId="0" xfId="31" applyNumberFormat="1"/>
    <xf numFmtId="0" fontId="17" fillId="0" borderId="0" xfId="0" applyFont="1"/>
    <xf numFmtId="0" fontId="31" fillId="0" borderId="0" xfId="0" applyFont="1"/>
    <xf numFmtId="0" fontId="15" fillId="0" borderId="0" xfId="34" applyAlignment="1">
      <alignment horizontal="right"/>
    </xf>
    <xf numFmtId="0" fontId="35" fillId="0" borderId="0" xfId="32" applyAlignment="1">
      <alignment horizontal="right"/>
    </xf>
    <xf numFmtId="0" fontId="30" fillId="6" borderId="3" xfId="37" applyFont="1" applyAlignment="1">
      <alignment horizontal="center"/>
    </xf>
    <xf numFmtId="0" fontId="0" fillId="3" borderId="3" xfId="33" applyFont="1" applyAlignment="1">
      <alignment horizontal="center"/>
      <protection locked="0"/>
    </xf>
    <xf numFmtId="0" fontId="4" fillId="0" borderId="0" xfId="31" applyAlignment="1">
      <alignment horizontal="right"/>
    </xf>
    <xf numFmtId="0" fontId="0" fillId="37" borderId="3" xfId="29" applyNumberFormat="1" applyFont="1">
      <protection locked="0"/>
    </xf>
    <xf numFmtId="3" fontId="0" fillId="37" borderId="3" xfId="29" applyNumberFormat="1" applyFont="1">
      <protection locked="0"/>
    </xf>
    <xf numFmtId="0" fontId="35" fillId="45" borderId="0" xfId="32" applyFill="1"/>
    <xf numFmtId="0" fontId="0" fillId="45" borderId="0" xfId="0" applyFill="1"/>
    <xf numFmtId="0" fontId="2" fillId="0" borderId="11" xfId="44" applyAlignment="1">
      <alignment horizontal="left" indent="1"/>
    </xf>
    <xf numFmtId="0" fontId="17" fillId="0" borderId="11" xfId="44" applyFont="1" applyAlignment="1">
      <alignment horizontal="left" indent="1"/>
    </xf>
    <xf numFmtId="0" fontId="13" fillId="0" borderId="9" xfId="42" applyAlignment="1">
      <alignment horizontal="right"/>
    </xf>
    <xf numFmtId="169" fontId="2" fillId="0" borderId="6" xfId="46" applyNumberFormat="1" applyAlignment="1"/>
    <xf numFmtId="0" fontId="0" fillId="37" borderId="3" xfId="29" applyFont="1" applyProtection="1"/>
    <xf numFmtId="0" fontId="2" fillId="0" borderId="3" xfId="25"/>
    <xf numFmtId="0" fontId="12" fillId="0" borderId="0" xfId="0" applyFont="1"/>
    <xf numFmtId="0" fontId="34" fillId="0" borderId="0" xfId="0" applyFont="1" applyAlignment="1">
      <alignment horizontal="right"/>
    </xf>
    <xf numFmtId="41" fontId="0" fillId="44" borderId="0" xfId="28" applyNumberFormat="1" applyFont="1"/>
    <xf numFmtId="0" fontId="12" fillId="0" borderId="0" xfId="0" applyFont="1" applyAlignment="1">
      <alignment horizontal="right"/>
    </xf>
    <xf numFmtId="49" fontId="0" fillId="37" borderId="3" xfId="29" applyNumberFormat="1" applyFont="1" applyAlignment="1">
      <alignment horizontal="left" vertical="center"/>
      <protection locked="0"/>
    </xf>
    <xf numFmtId="0" fontId="0" fillId="37" borderId="36" xfId="29" applyFont="1" applyBorder="1" applyAlignment="1">
      <alignment horizontal="center" wrapText="1"/>
      <protection locked="0"/>
    </xf>
    <xf numFmtId="0" fontId="0" fillId="37" borderId="37" xfId="29" applyFont="1" applyBorder="1" applyAlignment="1">
      <alignment horizontal="center" wrapText="1"/>
      <protection locked="0"/>
    </xf>
    <xf numFmtId="0" fontId="0" fillId="37" borderId="38" xfId="29" applyFont="1" applyBorder="1" applyAlignment="1">
      <alignment horizontal="center" wrapText="1"/>
      <protection locked="0"/>
    </xf>
    <xf numFmtId="0" fontId="0" fillId="37" borderId="26" xfId="29" applyFont="1" applyBorder="1" applyAlignment="1">
      <alignment horizontal="left" vertical="center" wrapText="1"/>
      <protection locked="0"/>
    </xf>
    <xf numFmtId="0" fontId="0" fillId="37" borderId="27" xfId="29" applyFont="1" applyBorder="1" applyAlignment="1">
      <alignment horizontal="left" vertical="center" wrapText="1"/>
      <protection locked="0"/>
    </xf>
    <xf numFmtId="0" fontId="0" fillId="37" borderId="28" xfId="29" applyFont="1" applyBorder="1" applyAlignment="1">
      <alignment horizontal="left" vertical="center" wrapText="1"/>
      <protection locked="0"/>
    </xf>
    <xf numFmtId="0" fontId="0" fillId="37" borderId="3" xfId="29" applyFont="1" applyAlignment="1">
      <alignment horizontal="left" vertical="top" wrapText="1"/>
      <protection locked="0"/>
    </xf>
    <xf numFmtId="0" fontId="0" fillId="37" borderId="29" xfId="29" applyFont="1" applyBorder="1" applyAlignment="1">
      <alignment horizontal="center" vertical="top" wrapText="1"/>
      <protection locked="0"/>
    </xf>
    <xf numFmtId="0" fontId="0" fillId="37" borderId="30" xfId="29" applyFont="1" applyBorder="1" applyAlignment="1">
      <alignment horizontal="center" vertical="top" wrapText="1"/>
      <protection locked="0"/>
    </xf>
    <xf numFmtId="0" fontId="0" fillId="37" borderId="31" xfId="29" applyFont="1" applyBorder="1" applyAlignment="1">
      <alignment horizontal="center" vertical="top" wrapText="1"/>
      <protection locked="0"/>
    </xf>
    <xf numFmtId="0" fontId="0" fillId="37" borderId="25" xfId="29" applyFont="1" applyBorder="1" applyAlignment="1">
      <alignment horizontal="center" vertical="top" wrapText="1"/>
      <protection locked="0"/>
    </xf>
    <xf numFmtId="0" fontId="0" fillId="37" borderId="0" xfId="29" applyFont="1" applyBorder="1" applyAlignment="1">
      <alignment horizontal="center" vertical="top" wrapText="1"/>
      <protection locked="0"/>
    </xf>
    <xf numFmtId="0" fontId="0" fillId="37" borderId="32" xfId="29" applyFont="1" applyBorder="1" applyAlignment="1">
      <alignment horizontal="center" vertical="top" wrapText="1"/>
      <protection locked="0"/>
    </xf>
    <xf numFmtId="0" fontId="0" fillId="37" borderId="33" xfId="29" applyFont="1" applyBorder="1" applyAlignment="1">
      <alignment horizontal="center" vertical="top" wrapText="1"/>
      <protection locked="0"/>
    </xf>
    <xf numFmtId="0" fontId="0" fillId="37" borderId="34" xfId="29" applyFont="1" applyBorder="1" applyAlignment="1">
      <alignment horizontal="center" vertical="top" wrapText="1"/>
      <protection locked="0"/>
    </xf>
    <xf numFmtId="0" fontId="0" fillId="37" borderId="35" xfId="29" applyFont="1" applyBorder="1" applyAlignment="1">
      <alignment horizontal="center" vertical="top" wrapText="1"/>
      <protection locked="0"/>
    </xf>
    <xf numFmtId="0" fontId="17" fillId="0" borderId="21" xfId="46" applyFont="1" applyBorder="1" applyAlignment="1">
      <alignment horizontal="center" vertical="center" wrapText="1"/>
    </xf>
    <xf numFmtId="0" fontId="17" fillId="0" borderId="22" xfId="46" applyFont="1" applyBorder="1" applyAlignment="1">
      <alignment horizontal="center" vertical="center" wrapText="1"/>
    </xf>
    <xf numFmtId="0" fontId="17" fillId="0" borderId="23" xfId="46" applyFont="1" applyBorder="1" applyAlignment="1">
      <alignment horizontal="center" vertical="center" wrapText="1"/>
    </xf>
    <xf numFmtId="0" fontId="17" fillId="0" borderId="24" xfId="46" applyFont="1" applyBorder="1" applyAlignment="1">
      <alignment horizontal="center" vertical="center" wrapText="1"/>
    </xf>
    <xf numFmtId="0" fontId="33" fillId="17" borderId="14" xfId="56" applyFont="1" applyBorder="1" applyAlignment="1">
      <alignment horizontal="center" vertical="center" wrapText="1"/>
    </xf>
    <xf numFmtId="0" fontId="33" fillId="17" borderId="15" xfId="56" applyFont="1" applyBorder="1" applyAlignment="1">
      <alignment horizontal="center" vertical="center" wrapText="1"/>
    </xf>
    <xf numFmtId="0" fontId="33" fillId="17" borderId="16" xfId="56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32" fillId="0" borderId="5" xfId="45" applyFont="1">
      <alignment horizontal="center" wrapText="1"/>
    </xf>
    <xf numFmtId="0" fontId="17" fillId="0" borderId="0" xfId="0" applyFont="1" applyAlignment="1">
      <alignment horizontal="right" wrapText="1"/>
    </xf>
    <xf numFmtId="0" fontId="17" fillId="0" borderId="32" xfId="0" applyFont="1" applyBorder="1" applyAlignment="1">
      <alignment horizontal="right" wrapText="1"/>
    </xf>
    <xf numFmtId="0" fontId="2" fillId="0" borderId="3" xfId="25" applyAlignment="1">
      <alignment horizontal="center" wrapText="1"/>
    </xf>
    <xf numFmtId="0" fontId="2" fillId="0" borderId="26" xfId="25" applyBorder="1" applyAlignment="1">
      <alignment horizontal="center" wrapText="1"/>
    </xf>
    <xf numFmtId="0" fontId="2" fillId="0" borderId="27" xfId="25" applyBorder="1" applyAlignment="1">
      <alignment horizontal="center" wrapText="1"/>
    </xf>
    <xf numFmtId="0" fontId="2" fillId="0" borderId="28" xfId="25" applyBorder="1" applyAlignment="1">
      <alignment horizontal="center" wrapText="1"/>
    </xf>
    <xf numFmtId="168" fontId="32" fillId="0" borderId="6" xfId="46" applyNumberFormat="1" applyFont="1" applyAlignment="1">
      <alignment horizontal="center" vertical="center" wrapText="1"/>
    </xf>
    <xf numFmtId="0" fontId="0" fillId="37" borderId="3" xfId="29" applyFont="1" applyAlignment="1">
      <alignment horizontal="left" vertical="center" wrapText="1"/>
      <protection locked="0"/>
    </xf>
  </cellXfs>
  <cellStyles count="76">
    <cellStyle name="20 % - Akzent1" xfId="53" builtinId="30" customBuiltin="1"/>
    <cellStyle name="20 % - Akzent2" xfId="57" builtinId="34" customBuiltin="1"/>
    <cellStyle name="20 % - Akzent3" xfId="61" builtinId="38" customBuiltin="1"/>
    <cellStyle name="20 % - Akzent4" xfId="65" builtinId="42" customBuiltin="1"/>
    <cellStyle name="20 % - Akzent5" xfId="69" builtinId="46" customBuiltin="1"/>
    <cellStyle name="20 % - Akzent6" xfId="73" builtinId="50" customBuiltin="1"/>
    <cellStyle name="40 % - Akzent1" xfId="54" builtinId="31" customBuiltin="1"/>
    <cellStyle name="40 % - Akzent2" xfId="58" builtinId="35" customBuiltin="1"/>
    <cellStyle name="40 % - Akzent3" xfId="62" builtinId="39" customBuiltin="1"/>
    <cellStyle name="40 % - Akzent4" xfId="66" builtinId="43" customBuiltin="1"/>
    <cellStyle name="40 % - Akzent5" xfId="70" builtinId="47" customBuiltin="1"/>
    <cellStyle name="40 % - Akzent6" xfId="74" builtinId="51" customBuiltin="1"/>
    <cellStyle name="60 % - Akzent1" xfId="55" builtinId="32" customBuiltin="1"/>
    <cellStyle name="60 % - Akzent2" xfId="59" builtinId="36" customBuiltin="1"/>
    <cellStyle name="60 % - Akzent3" xfId="63" builtinId="40" customBuiltin="1"/>
    <cellStyle name="60 % - Akzent4" xfId="67" builtinId="44" customBuiltin="1"/>
    <cellStyle name="60 % - Akzent5" xfId="71" builtinId="48" customBuiltin="1"/>
    <cellStyle name="60 % - Akzent6" xfId="75" builtinId="52" customBuiltin="1"/>
    <cellStyle name="Akzent1" xfId="52" builtinId="29" customBuiltin="1"/>
    <cellStyle name="Akzent2" xfId="56" builtinId="33" customBuiltin="1"/>
    <cellStyle name="Akzent3" xfId="60" builtinId="37" customBuiltin="1"/>
    <cellStyle name="Akzent4" xfId="64" builtinId="41" customBuiltin="1"/>
    <cellStyle name="Akzent5" xfId="68" builtinId="45" customBuiltin="1"/>
    <cellStyle name="Akzent6" xfId="72" builtinId="49" customBuiltin="1"/>
    <cellStyle name="Ausgabe" xfId="15" builtinId="21" customBuiltin="1"/>
    <cellStyle name="Berechnung" xfId="16" builtinId="22" customBuiltin="1"/>
    <cellStyle name="Besuchter Hyperlink" xfId="50" builtinId="9" customBuiltin="1"/>
    <cellStyle name="Dezimal [0]" xfId="2" builtinId="6" customBuiltin="1"/>
    <cellStyle name="Eingabe" xfId="14" builtinId="20" customBuiltin="1"/>
    <cellStyle name="Ergebnis" xfId="22" builtinId="25" customBuiltin="1"/>
    <cellStyle name="Erklärender Text" xfId="21" builtinId="53" customBuiltin="1"/>
    <cellStyle name="Gut" xfId="11" builtinId="26" customBuiltin="1"/>
    <cellStyle name="Komma" xfId="1" builtinId="3" customBuiltin="1"/>
    <cellStyle name="Link" xfId="49" builtinId="8" customBuiltin="1"/>
    <cellStyle name="Neutral" xfId="13" builtinId="28" customBuiltin="1"/>
    <cellStyle name="Notiz" xfId="20" builtinId="10" customBuiltin="1"/>
    <cellStyle name="Prozent" xfId="5" builtinId="5" customBuiltin="1"/>
    <cellStyle name="Schlecht" xfId="12" builtinId="27" customBuiltin="1"/>
    <cellStyle name="Standard" xfId="0" builtinId="0" customBuiltin="1"/>
    <cellStyle name="Überschrift" xfId="6" builtinId="15" customBuiltin="1"/>
    <cellStyle name="Überschrift 1" xfId="7" builtinId="16" customBuiltin="1"/>
    <cellStyle name="Überschrift 2" xfId="8" builtinId="17" customBuiltin="1"/>
    <cellStyle name="Überschrift 3" xfId="9" builtinId="18" customBuiltin="1"/>
    <cellStyle name="Überschrift 4" xfId="10" builtinId="19" customBuiltin="1"/>
    <cellStyle name="V_Check" xfId="31" xr:uid="{00000000-0005-0000-0000-000030000000}"/>
    <cellStyle name="V_Eingabe" xfId="29" xr:uid="{00000000-0005-0000-0000-000031000000}"/>
    <cellStyle name="V_EingabeFix1" xfId="37" xr:uid="{00000000-0005-0000-0000-000032000000}"/>
    <cellStyle name="V_EingabeListe" xfId="33" xr:uid="{00000000-0005-0000-0000-000033000000}"/>
    <cellStyle name="V_EingabeWeiss" xfId="38" xr:uid="{00000000-0005-0000-0000-000034000000}"/>
    <cellStyle name="V_Fuss" xfId="42" xr:uid="{00000000-0005-0000-0000-000035000000}"/>
    <cellStyle name="V_Hilfstext" xfId="51" xr:uid="{00000000-0005-0000-0000-000036000000}"/>
    <cellStyle name="V_Kalk0" xfId="25" xr:uid="{00000000-0005-0000-0000-000037000000}"/>
    <cellStyle name="V_Kalk1" xfId="24" xr:uid="{00000000-0005-0000-0000-000038000000}"/>
    <cellStyle name="V_Kalk2" xfId="26" xr:uid="{00000000-0005-0000-0000-000039000000}"/>
    <cellStyle name="V_Kalk3" xfId="27" xr:uid="{00000000-0005-0000-0000-00003A000000}"/>
    <cellStyle name="V_Kalk4" xfId="28" xr:uid="{00000000-0005-0000-0000-00003B000000}"/>
    <cellStyle name="V_KalkSum" xfId="36" xr:uid="{00000000-0005-0000-0000-00003C000000}"/>
    <cellStyle name="V_Kommentar" xfId="32" xr:uid="{00000000-0005-0000-0000-00003D000000}"/>
    <cellStyle name="V_Name" xfId="34" xr:uid="{00000000-0005-0000-0000-00003E000000}"/>
    <cellStyle name="V_Quelle" xfId="35" xr:uid="{00000000-0005-0000-0000-00003F000000}"/>
    <cellStyle name="V_Tbl0_Feld" xfId="46" xr:uid="{00000000-0005-0000-0000-000040000000}"/>
    <cellStyle name="V_Tbl0_Kopf" xfId="45" xr:uid="{00000000-0005-0000-0000-000041000000}"/>
    <cellStyle name="V_Tbl1_Feld" xfId="44" xr:uid="{00000000-0005-0000-0000-000042000000}"/>
    <cellStyle name="V_Tbl1_Kopf" xfId="43" xr:uid="{00000000-0005-0000-0000-000043000000}"/>
    <cellStyle name="V_Tbl2_Feld" xfId="47" xr:uid="{00000000-0005-0000-0000-000044000000}"/>
    <cellStyle name="V_Tbl2_Kopf" xfId="48" xr:uid="{00000000-0005-0000-0000-000045000000}"/>
    <cellStyle name="V_Titel1" xfId="39" xr:uid="{00000000-0005-0000-0000-000046000000}"/>
    <cellStyle name="V_Titel2" xfId="40" xr:uid="{00000000-0005-0000-0000-000047000000}"/>
    <cellStyle name="V_Titel3" xfId="41" xr:uid="{00000000-0005-0000-0000-000048000000}"/>
    <cellStyle name="V_VBALink" xfId="30" xr:uid="{00000000-0005-0000-0000-000049000000}"/>
    <cellStyle name="V_Warnung" xfId="23" xr:uid="{00000000-0005-0000-0000-00004A000000}"/>
    <cellStyle name="Verknüpfte Zelle" xfId="17" builtinId="24" customBuiltin="1"/>
    <cellStyle name="Währung" xfId="3" builtinId="4" customBuiltin="1"/>
    <cellStyle name="Währung [0]" xfId="4" builtinId="7" customBuiltin="1"/>
    <cellStyle name="Warnender Text" xfId="19" builtinId="11" customBuiltin="1"/>
    <cellStyle name="Zelle überprüfen" xfId="18" builtinId="23" customBuiltin="1"/>
  </cellStyles>
  <dxfs count="14">
    <dxf>
      <font>
        <color rgb="FF4E7E4E"/>
      </font>
      <fill>
        <patternFill>
          <bgColor rgb="FFEAF1E7"/>
        </patternFill>
      </fill>
    </dxf>
    <dxf>
      <font>
        <color theme="0"/>
      </font>
      <fill>
        <patternFill>
          <bgColor theme="3"/>
        </patternFill>
      </fill>
    </dxf>
    <dxf>
      <font>
        <color rgb="FFC00000"/>
      </font>
      <fill>
        <patternFill>
          <bgColor theme="8" tint="0.79998168889431442"/>
        </patternFill>
      </fill>
    </dxf>
    <dxf>
      <font>
        <color theme="7" tint="0.59996337778862885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7" tint="0.59996337778862885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rgb="FFC00000"/>
      </font>
      <fill>
        <patternFill>
          <bgColor theme="8" tint="0.79998168889431442"/>
        </patternFill>
      </fill>
    </dxf>
    <dxf>
      <font>
        <color theme="0" tint="-0.14996795556505021"/>
      </font>
      <fill>
        <patternFill patternType="none">
          <bgColor auto="1"/>
        </patternFill>
      </fill>
      <border>
        <left/>
        <right/>
        <bottom/>
        <vertical/>
        <horizontal/>
      </border>
    </dxf>
    <dxf>
      <font>
        <color theme="0" tint="-0.14996795556505021"/>
      </font>
      <fill>
        <patternFill patternType="none">
          <bgColor auto="1"/>
        </patternFill>
      </fill>
      <border>
        <left/>
        <right/>
        <top/>
      </border>
    </dxf>
    <dxf>
      <font>
        <color theme="0" tint="-0.14996795556505021"/>
      </font>
      <fill>
        <patternFill patternType="none">
          <bgColor auto="1"/>
        </patternFill>
      </fill>
    </dxf>
    <dxf>
      <fill>
        <patternFill>
          <bgColor rgb="FFF1F0DA"/>
        </patternFill>
      </fill>
    </dxf>
    <dxf>
      <fill>
        <patternFill>
          <bgColor rgb="FFFFF2DF"/>
        </patternFill>
      </fill>
    </dxf>
    <dxf>
      <fill>
        <patternFill>
          <bgColor rgb="FFE9F1EE"/>
        </patternFill>
      </fill>
    </dxf>
    <dxf>
      <fill>
        <patternFill>
          <bgColor rgb="FFFEEAE5"/>
        </patternFill>
      </fill>
    </dxf>
    <dxf>
      <fill>
        <patternFill>
          <bgColor rgb="FFF4EFE4"/>
        </patternFill>
      </fill>
    </dxf>
  </dxfs>
  <tableStyles count="0" defaultTableStyle="TableStyleMedium2" defaultPivotStyle="PivotStyleLight16"/>
  <colors>
    <mruColors>
      <color rgb="FFFFFF99"/>
      <color rgb="FF4E7E4E"/>
      <color rgb="FF008080"/>
      <color rgb="FFEAF1E7"/>
      <color rgb="FFDCE7D7"/>
      <color rgb="FFE4F1CC"/>
      <color rgb="FFF4EFE4"/>
      <color rgb="FFFFEFE4"/>
      <color rgb="FFFEEAE5"/>
      <color rgb="FFE9F1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6350</xdr:colOff>
      <xdr:row>22</xdr:row>
      <xdr:rowOff>139699</xdr:rowOff>
    </xdr:from>
    <xdr:to>
      <xdr:col>29</xdr:col>
      <xdr:colOff>779713</xdr:colOff>
      <xdr:row>38</xdr:row>
      <xdr:rowOff>139700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16663958" y="3711035"/>
          <a:ext cx="1549740" cy="2225616"/>
          <a:chOff x="13538200" y="698499"/>
          <a:chExt cx="1509963" cy="2355851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130" t="18031" r="12437" b="7659"/>
          <a:stretch/>
        </xdr:blipFill>
        <xdr:spPr>
          <a:xfrm>
            <a:off x="13582650" y="698499"/>
            <a:ext cx="1465513" cy="2355851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13538200" y="704850"/>
            <a:ext cx="249684" cy="248851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de-CH" sz="1000" b="1"/>
              <a:t>1</a:t>
            </a:r>
          </a:p>
        </xdr:txBody>
      </xdr:sp>
    </xdr:grpSp>
    <xdr:clientData/>
  </xdr:twoCellAnchor>
  <xdr:twoCellAnchor>
    <xdr:from>
      <xdr:col>22</xdr:col>
      <xdr:colOff>412750</xdr:colOff>
      <xdr:row>33</xdr:row>
      <xdr:rowOff>114300</xdr:rowOff>
    </xdr:from>
    <xdr:to>
      <xdr:col>29</xdr:col>
      <xdr:colOff>127000</xdr:colOff>
      <xdr:row>58</xdr:row>
      <xdr:rowOff>94993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13740561" y="5298775"/>
          <a:ext cx="3820424" cy="3284610"/>
          <a:chOff x="12001500" y="3270250"/>
          <a:chExt cx="3613150" cy="3327143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786369" y="4359859"/>
            <a:ext cx="1828281" cy="2091485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2084699" y="3333750"/>
            <a:ext cx="2175082" cy="1005462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2087549" y="4466771"/>
            <a:ext cx="1422695" cy="2130622"/>
          </a:xfrm>
          <a:prstGeom prst="rect">
            <a:avLst/>
          </a:prstGeom>
        </xdr:spPr>
      </xdr:pic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12001500" y="3270250"/>
            <a:ext cx="249684" cy="248851"/>
          </a:xfrm>
          <a:prstGeom prst="rect">
            <a:avLst/>
          </a:prstGeom>
          <a:solidFill>
            <a:schemeClr val="bg1">
              <a:lumMod val="9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de-CH" sz="1000" b="1"/>
              <a:t>2</a:t>
            </a:r>
          </a:p>
        </xdr:txBody>
      </xdr:sp>
      <xdr:sp macro="" textlink="">
        <xdr:nvSpPr>
          <xdr:cNvPr id="11" name="Isosceles Triangl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 flipV="1">
            <a:off x="12604750" y="4292600"/>
            <a:ext cx="330200" cy="114300"/>
          </a:xfrm>
          <a:prstGeom prst="triangle">
            <a:avLst/>
          </a:prstGeom>
          <a:solidFill>
            <a:schemeClr val="bg1">
              <a:lumMod val="7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indent="0" algn="l"/>
            <a:endParaRPr lang="de-CH" sz="1000" b="1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" name="Isosceles Triangl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 rot="16200000" flipV="1">
            <a:off x="13523911" y="5494337"/>
            <a:ext cx="339725" cy="120650"/>
          </a:xfrm>
          <a:prstGeom prst="triangle">
            <a:avLst/>
          </a:prstGeom>
          <a:solidFill>
            <a:schemeClr val="bg1">
              <a:lumMod val="75000"/>
            </a:schemeClr>
          </a:solidFill>
          <a:ln w="6350">
            <a:solidFill>
              <a:schemeClr val="tx2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indent="0" algn="l"/>
            <a:endParaRPr lang="de-CH" sz="1000" b="1">
              <a:solidFill>
                <a:schemeClr val="tx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 editAs="absolute">
    <xdr:from>
      <xdr:col>9</xdr:col>
      <xdr:colOff>533953</xdr:colOff>
      <xdr:row>1</xdr:row>
      <xdr:rowOff>63501</xdr:rowOff>
    </xdr:from>
    <xdr:to>
      <xdr:col>13</xdr:col>
      <xdr:colOff>94949</xdr:colOff>
      <xdr:row>1</xdr:row>
      <xdr:rowOff>213379</xdr:rowOff>
    </xdr:to>
    <xdr:pic>
      <xdr:nvPicPr>
        <xdr:cNvPr id="14" name="picLogo_Vollansicht">
          <a:extLst>
            <a:ext uri="{FF2B5EF4-FFF2-40B4-BE49-F238E27FC236}">
              <a16:creationId xmlns:a16="http://schemas.microsoft.com/office/drawing/2014/main" id="{AF95FCB9-0FD4-463D-AE61-5B0979CF0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1053" y="215901"/>
          <a:ext cx="1954946" cy="149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aduz">
      <a:dk1>
        <a:sysClr val="windowText" lastClr="000000"/>
      </a:dk1>
      <a:lt1>
        <a:srgbClr val="FFFFFF"/>
      </a:lt1>
      <a:dk2>
        <a:srgbClr val="D71A1F"/>
      </a:dk2>
      <a:lt2>
        <a:srgbClr val="7B7E82"/>
      </a:lt2>
      <a:accent1>
        <a:srgbClr val="000000"/>
      </a:accent1>
      <a:accent2>
        <a:srgbClr val="D71A1F"/>
      </a:accent2>
      <a:accent3>
        <a:srgbClr val="A7A9AC"/>
      </a:accent3>
      <a:accent4>
        <a:srgbClr val="EF3E42"/>
      </a:accent4>
      <a:accent5>
        <a:srgbClr val="F26A5E"/>
      </a:accent5>
      <a:accent6>
        <a:srgbClr val="F79F8E"/>
      </a:accent6>
      <a:hlink>
        <a:srgbClr val="FDD7CB"/>
      </a:hlink>
      <a:folHlink>
        <a:srgbClr val="CCCCC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K130"/>
  <sheetViews>
    <sheetView showGridLines="0" tabSelected="1" workbookViewId="0">
      <pane ySplit="5" topLeftCell="A6" activePane="bottomLeft" state="frozen"/>
      <selection pane="bottomLeft" activeCell="E8" sqref="E8:J8"/>
    </sheetView>
  </sheetViews>
  <sheetFormatPr baseColWidth="10" defaultColWidth="0" defaultRowHeight="11.55" zeroHeight="1" x14ac:dyDescent="0.2"/>
  <cols>
    <col min="1" max="3" width="4" customWidth="1"/>
    <col min="4" max="4" width="12.28515625" customWidth="1"/>
    <col min="5" max="5" width="8" customWidth="1"/>
    <col min="6" max="6" width="12.7109375" customWidth="1"/>
    <col min="7" max="7" width="13" customWidth="1"/>
    <col min="8" max="8" width="14.140625" customWidth="1"/>
    <col min="9" max="10" width="10.7109375" customWidth="1"/>
    <col min="11" max="11" width="11.5703125" customWidth="1"/>
    <col min="12" max="12" width="5.28515625" customWidth="1"/>
    <col min="13" max="13" width="14.28515625" customWidth="1"/>
    <col min="14" max="15" width="1.7109375" customWidth="1"/>
    <col min="16" max="16" width="2.140625" customWidth="1"/>
    <col min="17" max="17" width="31" hidden="1" customWidth="1"/>
    <col min="18" max="19" width="3.85546875" hidden="1" customWidth="1"/>
    <col min="20" max="20" width="29.28515625" hidden="1" customWidth="1"/>
    <col min="21" max="21" width="8.42578125" hidden="1" customWidth="1"/>
    <col min="22" max="22" width="14" hidden="1" customWidth="1"/>
    <col min="23" max="23" width="8.85546875" hidden="1" customWidth="1"/>
    <col min="24" max="24" width="14.28515625" hidden="1" customWidth="1"/>
    <col min="25" max="25" width="8.85546875" hidden="1" customWidth="1"/>
    <col min="26" max="26" width="14.28515625" hidden="1" customWidth="1"/>
    <col min="27" max="28" width="8.85546875" hidden="1" customWidth="1"/>
    <col min="29" max="29" width="4" hidden="1" customWidth="1"/>
    <col min="30" max="30" width="16.28515625" hidden="1" customWidth="1"/>
    <col min="31" max="31" width="1.7109375" hidden="1" customWidth="1"/>
    <col min="32" max="32" width="3.7109375" hidden="1" customWidth="1"/>
    <col min="33" max="37" width="8.85546875" hidden="1"/>
  </cols>
  <sheetData>
    <row r="1" spans="2:31" x14ac:dyDescent="0.2"/>
    <row r="2" spans="2:31" ht="21.1" x14ac:dyDescent="0.35">
      <c r="B2" s="3" t="s">
        <v>200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Q2" s="100" t="s">
        <v>198</v>
      </c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2"/>
    </row>
    <row r="3" spans="2:31" ht="4.5999999999999996" customHeight="1" x14ac:dyDescent="0.2"/>
    <row r="4" spans="2:31" ht="19.05" x14ac:dyDescent="0.35">
      <c r="C4" s="42"/>
      <c r="D4" s="43"/>
      <c r="E4" s="44"/>
      <c r="F4" s="48" t="s">
        <v>62</v>
      </c>
      <c r="G4" s="49">
        <f>Jahr</f>
        <v>2026</v>
      </c>
      <c r="H4" s="45"/>
      <c r="I4" s="45"/>
      <c r="J4" s="45"/>
      <c r="K4" s="45"/>
      <c r="L4" s="45"/>
      <c r="M4" s="45"/>
      <c r="N4" s="46"/>
      <c r="R4" s="5" t="s">
        <v>85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31" ht="2.0499999999999998" customHeight="1" x14ac:dyDescent="0.2"/>
    <row r="6" spans="2:31" x14ac:dyDescent="0.2">
      <c r="C6" s="13" t="s">
        <v>95</v>
      </c>
      <c r="D6" s="13"/>
    </row>
    <row r="7" spans="2:31" ht="16.3" x14ac:dyDescent="0.3">
      <c r="L7" s="105" t="str">
        <f>"Beitrag "&amp;Jahr</f>
        <v>Beitrag 2026</v>
      </c>
      <c r="M7" s="105"/>
      <c r="T7" s="34" t="s">
        <v>62</v>
      </c>
      <c r="U7" s="62">
        <v>2026</v>
      </c>
      <c r="V7" s="15" t="s">
        <v>75</v>
      </c>
    </row>
    <row r="8" spans="2:31" ht="14.95" customHeight="1" x14ac:dyDescent="0.2">
      <c r="D8" s="56" t="s">
        <v>86</v>
      </c>
      <c r="E8" s="83"/>
      <c r="F8" s="84"/>
      <c r="G8" s="84"/>
      <c r="H8" s="84"/>
      <c r="I8" s="84"/>
      <c r="J8" s="85"/>
      <c r="L8" s="112">
        <f>IF(EigenkapitalAngegeben,SUM($M$23:$M$63,$M$71,$M$74:$M$75),0)</f>
        <v>0</v>
      </c>
      <c r="M8" s="112"/>
    </row>
    <row r="9" spans="2:31" ht="14.95" customHeight="1" thickBot="1" x14ac:dyDescent="0.3">
      <c r="D9" s="56" t="s">
        <v>87</v>
      </c>
      <c r="E9" s="83"/>
      <c r="F9" s="84"/>
      <c r="G9" s="84"/>
      <c r="H9" s="84"/>
      <c r="I9" s="84"/>
      <c r="J9" s="85"/>
      <c r="L9" s="112"/>
      <c r="M9" s="112"/>
      <c r="S9" s="26" t="s">
        <v>153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2:31" ht="14.95" customHeight="1" x14ac:dyDescent="0.2">
      <c r="D10" s="56" t="s">
        <v>88</v>
      </c>
      <c r="E10" s="83"/>
      <c r="F10" s="85"/>
      <c r="G10" s="54"/>
      <c r="H10" s="54"/>
      <c r="I10" s="54"/>
      <c r="J10" s="54"/>
      <c r="L10" s="103" t="str">
        <f>IF(EigenkapitalAngegeben,"","Eigenkapital ist im Antrag aufzuführen.")</f>
        <v>Eigenkapital ist im Antrag aufzuführen.</v>
      </c>
      <c r="M10" s="103"/>
    </row>
    <row r="11" spans="2:31" ht="14.95" customHeight="1" x14ac:dyDescent="0.2">
      <c r="D11" s="56" t="s">
        <v>89</v>
      </c>
      <c r="E11" s="83"/>
      <c r="F11" s="85"/>
      <c r="G11" s="54"/>
      <c r="H11" s="54"/>
      <c r="I11" s="54"/>
      <c r="J11" s="54"/>
      <c r="L11" s="104"/>
      <c r="M11" s="104"/>
      <c r="T11" s="60" t="s">
        <v>136</v>
      </c>
      <c r="U11" s="18">
        <v>30</v>
      </c>
      <c r="V11" s="60" t="s">
        <v>137</v>
      </c>
      <c r="W11" s="18">
        <v>60</v>
      </c>
      <c r="X11" s="60" t="s">
        <v>138</v>
      </c>
      <c r="Y11" s="18">
        <v>30</v>
      </c>
      <c r="Z11" s="60" t="s">
        <v>165</v>
      </c>
      <c r="AA11" s="18">
        <v>500</v>
      </c>
    </row>
    <row r="12" spans="2:31" ht="2.0499999999999998" customHeight="1" x14ac:dyDescent="0.2">
      <c r="D12" s="55"/>
    </row>
    <row r="13" spans="2:31" ht="14.95" customHeight="1" x14ac:dyDescent="0.2">
      <c r="D13" s="56" t="s">
        <v>90</v>
      </c>
      <c r="E13" s="53"/>
      <c r="T13" s="60" t="s">
        <v>139</v>
      </c>
      <c r="U13" s="51">
        <v>3000</v>
      </c>
      <c r="V13" s="60" t="s">
        <v>140</v>
      </c>
      <c r="W13" s="51">
        <v>10000</v>
      </c>
      <c r="X13" s="60" t="s">
        <v>141</v>
      </c>
      <c r="Y13" s="51">
        <v>10000</v>
      </c>
      <c r="Z13" s="60" t="s">
        <v>164</v>
      </c>
      <c r="AA13" s="51">
        <v>11000</v>
      </c>
      <c r="AD13" s="17" t="s">
        <v>156</v>
      </c>
    </row>
    <row r="14" spans="2:31" ht="2.0499999999999998" customHeight="1" x14ac:dyDescent="0.2">
      <c r="D14" s="56"/>
    </row>
    <row r="15" spans="2:31" ht="14.95" customHeight="1" x14ac:dyDescent="0.2">
      <c r="D15" s="56" t="s">
        <v>194</v>
      </c>
      <c r="E15" s="83"/>
      <c r="F15" s="84"/>
      <c r="G15" s="85"/>
      <c r="H15" s="55" t="s">
        <v>91</v>
      </c>
      <c r="I15" s="113"/>
      <c r="J15" s="113"/>
      <c r="K15" s="113"/>
      <c r="L15" s="55" t="s">
        <v>94</v>
      </c>
      <c r="M15" s="79"/>
      <c r="V15" s="32" t="s">
        <v>135</v>
      </c>
      <c r="W15" s="27">
        <v>1</v>
      </c>
      <c r="X15" s="27">
        <v>2</v>
      </c>
      <c r="Y15" s="27">
        <v>3</v>
      </c>
      <c r="Z15" s="27">
        <v>4</v>
      </c>
      <c r="AA15" s="27">
        <v>5</v>
      </c>
      <c r="AD15" s="18" t="s">
        <v>157</v>
      </c>
    </row>
    <row r="16" spans="2:31" ht="14.95" customHeight="1" x14ac:dyDescent="0.2">
      <c r="D16" s="56" t="s">
        <v>195</v>
      </c>
      <c r="E16" s="83"/>
      <c r="F16" s="84"/>
      <c r="G16" s="85"/>
      <c r="H16" s="55" t="s">
        <v>91</v>
      </c>
      <c r="I16" s="113"/>
      <c r="J16" s="113"/>
      <c r="K16" s="113"/>
      <c r="L16" s="55" t="s">
        <v>94</v>
      </c>
      <c r="M16" s="79"/>
      <c r="V16" s="32" t="s">
        <v>118</v>
      </c>
      <c r="W16" s="51">
        <v>500</v>
      </c>
      <c r="X16" s="51">
        <v>1000</v>
      </c>
      <c r="Y16" s="51">
        <v>2500</v>
      </c>
      <c r="Z16" s="51">
        <v>3000</v>
      </c>
      <c r="AA16" s="51">
        <v>4000</v>
      </c>
      <c r="AD16" s="18" t="s">
        <v>158</v>
      </c>
    </row>
    <row r="17" spans="4:30" ht="14.95" customHeight="1" x14ac:dyDescent="0.2">
      <c r="D17" s="56" t="s">
        <v>196</v>
      </c>
      <c r="E17" s="83"/>
      <c r="F17" s="84"/>
      <c r="G17" s="85"/>
      <c r="H17" s="55" t="s">
        <v>91</v>
      </c>
      <c r="I17" s="113"/>
      <c r="J17" s="113"/>
      <c r="K17" s="113"/>
      <c r="L17" s="55" t="s">
        <v>94</v>
      </c>
      <c r="M17" s="79"/>
      <c r="AD17" s="18" t="s">
        <v>159</v>
      </c>
    </row>
    <row r="18" spans="4:30" x14ac:dyDescent="0.2">
      <c r="D18" s="32"/>
      <c r="V18" s="32" t="s">
        <v>199</v>
      </c>
      <c r="W18" s="27" t="s">
        <v>101</v>
      </c>
      <c r="X18" s="27" t="s">
        <v>151</v>
      </c>
      <c r="Y18" s="27" t="s">
        <v>152</v>
      </c>
      <c r="Z18" s="27" t="s">
        <v>105</v>
      </c>
      <c r="AA18" s="27" t="s">
        <v>108</v>
      </c>
      <c r="AB18" s="27" t="s">
        <v>150</v>
      </c>
    </row>
    <row r="19" spans="4:30" ht="14.95" customHeight="1" x14ac:dyDescent="0.2">
      <c r="D19" s="56" t="s">
        <v>92</v>
      </c>
      <c r="E19" s="83"/>
      <c r="F19" s="84"/>
      <c r="G19" s="84"/>
      <c r="H19" s="85"/>
      <c r="J19" s="96" t="s">
        <v>134</v>
      </c>
      <c r="K19" s="97"/>
      <c r="V19" s="32" t="s">
        <v>118</v>
      </c>
      <c r="W19" s="51">
        <v>1000</v>
      </c>
      <c r="X19" s="51">
        <v>2000</v>
      </c>
      <c r="Y19" s="51">
        <v>3000</v>
      </c>
      <c r="Z19" s="51">
        <v>500</v>
      </c>
      <c r="AA19" s="51">
        <v>500</v>
      </c>
      <c r="AB19" s="51">
        <v>1000</v>
      </c>
    </row>
    <row r="20" spans="4:30" ht="14.95" customHeight="1" x14ac:dyDescent="0.2">
      <c r="D20" s="56" t="s">
        <v>93</v>
      </c>
      <c r="E20" s="83"/>
      <c r="F20" s="84"/>
      <c r="G20" s="84"/>
      <c r="H20" s="85"/>
      <c r="J20" s="98"/>
      <c r="K20" s="99"/>
    </row>
    <row r="21" spans="4:30" x14ac:dyDescent="0.2"/>
    <row r="22" spans="4:30" ht="19.05" x14ac:dyDescent="0.35">
      <c r="D22" s="31" t="s">
        <v>96</v>
      </c>
      <c r="M22" s="17" t="str">
        <f>L7</f>
        <v>Beitrag 2026</v>
      </c>
      <c r="R22" s="5" t="s">
        <v>63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4:30" x14ac:dyDescent="0.2">
      <c r="D23" t="s">
        <v>131</v>
      </c>
      <c r="F23" t="s">
        <v>97</v>
      </c>
      <c r="G23" s="50">
        <f>IF($U$72&gt;=76,5,
  IF($U$72&gt;=51,4,
  IF($U$72&gt;=26,3,
  IF($U$72&gt;=11,2,
  IF($U$72&gt;=3,1,
   0)))))</f>
        <v>0</v>
      </c>
      <c r="H23" s="108" t="str">
        <f>IF(AND(LEN($E$13)&gt;0,$G$23=0),"Anspruch auf Vereinsbeitrag nicht gegeben.","")</f>
        <v/>
      </c>
      <c r="I23" s="108"/>
      <c r="J23" s="108"/>
      <c r="K23" s="57">
        <f>IF($G$23=0,0,HLOOKUP($G$23,$W$15:$AA$16,2,0))</f>
        <v>0</v>
      </c>
      <c r="M23" s="77">
        <f>ROUNDUP(K23,0)</f>
        <v>0</v>
      </c>
    </row>
    <row r="24" spans="4:30" x14ac:dyDescent="0.2">
      <c r="M24" s="77"/>
      <c r="S24" s="31" t="s">
        <v>64</v>
      </c>
    </row>
    <row r="25" spans="4:30" x14ac:dyDescent="0.2">
      <c r="D25" t="s">
        <v>132</v>
      </c>
      <c r="F25" t="s">
        <v>204</v>
      </c>
      <c r="J25" s="65"/>
      <c r="K25" s="57">
        <f>J25*Beitrag_Erw</f>
        <v>0</v>
      </c>
      <c r="M25" s="77">
        <f>ROUNDUP(MIN($K$25,MaxBeitrag_Erw),0)</f>
        <v>0</v>
      </c>
      <c r="S25" s="35">
        <v>1</v>
      </c>
      <c r="T25" t="s">
        <v>66</v>
      </c>
    </row>
    <row r="26" spans="4:30" x14ac:dyDescent="0.2">
      <c r="F26" s="58" t="str">
        <f>IF($J$25&gt;0,"Mitgliederliste beilegen","Keine Aktivmitglieder im Verein")</f>
        <v>Keine Aktivmitglieder im Verein</v>
      </c>
      <c r="K26" s="61" t="str">
        <f>IF(K25&gt;MaxBeitrag_Erw,"Der max. Beitrag ist auf CHF "&amp;TEXT(MaxBeitrag_Erw,"#,##0")&amp;" begrenzt","")</f>
        <v/>
      </c>
      <c r="M26" s="77"/>
      <c r="S26" s="32" t="s">
        <v>65</v>
      </c>
      <c r="T26" t="s">
        <v>67</v>
      </c>
    </row>
    <row r="27" spans="4:30" x14ac:dyDescent="0.2">
      <c r="F27" s="59" t="str">
        <f>IF($J$25&gt;0,"(Name, Adresse, Jahrgang, Kategorie [aktiv / passiv], Lizenz [ja / nein])","")</f>
        <v/>
      </c>
      <c r="M27" s="77"/>
      <c r="S27" s="32" t="s">
        <v>65</v>
      </c>
      <c r="T27" t="s">
        <v>68</v>
      </c>
    </row>
    <row r="28" spans="4:30" x14ac:dyDescent="0.2">
      <c r="M28" s="77"/>
    </row>
    <row r="29" spans="4:30" x14ac:dyDescent="0.2">
      <c r="D29" s="31" t="s">
        <v>98</v>
      </c>
      <c r="M29" s="77"/>
      <c r="S29" s="35">
        <v>2</v>
      </c>
      <c r="T29" t="s">
        <v>70</v>
      </c>
    </row>
    <row r="30" spans="4:30" x14ac:dyDescent="0.2">
      <c r="D30" t="s">
        <v>144</v>
      </c>
      <c r="F30" t="s">
        <v>99</v>
      </c>
      <c r="H30">
        <f>Jahr-19</f>
        <v>2007</v>
      </c>
      <c r="I30" t="s">
        <v>100</v>
      </c>
      <c r="J30" s="6"/>
      <c r="K30" s="57">
        <f>J30*Beitrag_Jug</f>
        <v>0</v>
      </c>
      <c r="M30" s="77">
        <f>ROUNDUP(MIN($K$30,MaxBeitrag_Jug),0)</f>
        <v>0</v>
      </c>
      <c r="T30" t="s">
        <v>69</v>
      </c>
    </row>
    <row r="31" spans="4:30" x14ac:dyDescent="0.2">
      <c r="F31" s="58" t="str">
        <f>IF($J$30&gt;0,"Jugendmitgliederliste beilegen","Keine Jugendlichen im Verein")</f>
        <v>Keine Jugendlichen im Verein</v>
      </c>
      <c r="K31" s="61" t="str">
        <f>IF(K30&gt;MaxBeitrag_Jug,"Der max. Beitrag ist auf CHF "&amp;TEXT(MaxBeitrag_Jug,"#,##0")&amp;" begrenzt","")</f>
        <v/>
      </c>
      <c r="M31" s="77"/>
      <c r="T31" s="33" t="s">
        <v>71</v>
      </c>
      <c r="U31" s="33"/>
      <c r="V31" s="33"/>
    </row>
    <row r="32" spans="4:30" x14ac:dyDescent="0.2">
      <c r="F32" s="59" t="str">
        <f>IF($J$30&gt;0,"(Name, Adresse, Jahrgang, Kategorie [aktiv / passiv])","")</f>
        <v/>
      </c>
      <c r="M32" s="77"/>
    </row>
    <row r="33" spans="4:20" ht="12.1" customHeight="1" x14ac:dyDescent="0.2">
      <c r="M33" s="77"/>
    </row>
    <row r="34" spans="4:20" x14ac:dyDescent="0.2">
      <c r="D34" s="31" t="s">
        <v>145</v>
      </c>
      <c r="M34" s="77"/>
      <c r="S34" s="31" t="s">
        <v>72</v>
      </c>
    </row>
    <row r="35" spans="4:20" x14ac:dyDescent="0.2">
      <c r="D35" t="s">
        <v>146</v>
      </c>
      <c r="F35" t="s">
        <v>147</v>
      </c>
      <c r="H35">
        <f>Jahr-66</f>
        <v>1960</v>
      </c>
      <c r="I35" t="s">
        <v>148</v>
      </c>
      <c r="J35" s="6"/>
      <c r="K35" s="57">
        <f>J35*Beitrag_Sen</f>
        <v>0</v>
      </c>
      <c r="M35" s="77">
        <f>ROUNDUP(MIN($K$35,MaxBeitrag_Sen),0)</f>
        <v>0</v>
      </c>
      <c r="S35" s="35">
        <v>3</v>
      </c>
      <c r="T35" t="s">
        <v>142</v>
      </c>
    </row>
    <row r="36" spans="4:20" x14ac:dyDescent="0.2">
      <c r="F36" s="58" t="str">
        <f>IF($J$35&gt;0,"Seniorenmitgliederliste beilegen","Keine Senioren im Verein")</f>
        <v>Keine Senioren im Verein</v>
      </c>
      <c r="K36" s="61" t="str">
        <f>IF(K35&gt;MaxBeitrag_Sen,"Der max. Beitrag ist auf CHF "&amp;TEXT(MaxBeitrag_Sen,"#,##0")&amp;" begrenzt","")</f>
        <v/>
      </c>
      <c r="M36" s="77"/>
    </row>
    <row r="37" spans="4:20" x14ac:dyDescent="0.2">
      <c r="F37" s="59" t="str">
        <f>IF($J$35&gt;0,"(Name, Adresse, Jahrgang, Kategorie [aktiv / passiv])","")</f>
        <v/>
      </c>
      <c r="M37" s="77"/>
      <c r="S37" s="35">
        <v>4</v>
      </c>
      <c r="T37" t="s">
        <v>202</v>
      </c>
    </row>
    <row r="38" spans="4:20" ht="2.0499999999999998" customHeight="1" x14ac:dyDescent="0.2">
      <c r="M38" s="77"/>
    </row>
    <row r="39" spans="4:20" x14ac:dyDescent="0.2">
      <c r="F39" s="109" t="str">
        <f>IF(SUM(J25:J30)&lt;10,"Anspruch auf Vereinsbeitrag ist nicht gegeben, da weniger als 10 Mitglieder.","")</f>
        <v>Anspruch auf Vereinsbeitrag ist nicht gegeben, da weniger als 10 Mitglieder.</v>
      </c>
      <c r="G39" s="110"/>
      <c r="H39" s="110"/>
      <c r="I39" s="110"/>
      <c r="J39" s="110"/>
      <c r="K39" s="111"/>
      <c r="M39" s="77"/>
    </row>
    <row r="40" spans="4:20" ht="12.1" customHeight="1" x14ac:dyDescent="0.2">
      <c r="M40" s="77"/>
      <c r="S40" s="35">
        <v>5</v>
      </c>
      <c r="T40" t="s">
        <v>143</v>
      </c>
    </row>
    <row r="41" spans="4:20" x14ac:dyDescent="0.2">
      <c r="D41" s="31" t="s">
        <v>197</v>
      </c>
      <c r="J41" s="17" t="s">
        <v>203</v>
      </c>
      <c r="M41" s="77"/>
    </row>
    <row r="42" spans="4:20" x14ac:dyDescent="0.2">
      <c r="D42" t="s">
        <v>162</v>
      </c>
      <c r="E42" s="32" t="s">
        <v>101</v>
      </c>
      <c r="F42" t="s">
        <v>102</v>
      </c>
      <c r="J42" s="63"/>
      <c r="K42" s="57"/>
      <c r="M42" s="77">
        <f>IF(J42="x",HLOOKUP($E42,$W$18:$AB$19,2,0),0)</f>
        <v>0</v>
      </c>
      <c r="S42" s="35">
        <v>6</v>
      </c>
      <c r="T42" t="s">
        <v>73</v>
      </c>
    </row>
    <row r="43" spans="4:20" x14ac:dyDescent="0.2">
      <c r="E43" s="32" t="s">
        <v>103</v>
      </c>
      <c r="F43" t="s">
        <v>104</v>
      </c>
      <c r="M43" s="77"/>
      <c r="T43" t="s">
        <v>74</v>
      </c>
    </row>
    <row r="44" spans="4:20" x14ac:dyDescent="0.2">
      <c r="E44" s="78" t="s">
        <v>151</v>
      </c>
      <c r="F44" s="75" t="s">
        <v>154</v>
      </c>
      <c r="J44" s="63"/>
      <c r="M44" s="77">
        <f>IF(AND(J44="x",LEN(J45)=0),HLOOKUP($E44,$W$18:$AB$19,2,0),0)</f>
        <v>0</v>
      </c>
    </row>
    <row r="45" spans="4:20" x14ac:dyDescent="0.2">
      <c r="E45" s="78" t="s">
        <v>152</v>
      </c>
      <c r="F45" s="75" t="s">
        <v>155</v>
      </c>
      <c r="J45" s="63"/>
      <c r="M45" s="77">
        <f>IF(J45="x",HLOOKUP($E45,$W$18:$AB$19,2,0),0)</f>
        <v>0</v>
      </c>
    </row>
    <row r="46" spans="4:20" x14ac:dyDescent="0.2">
      <c r="M46" s="77"/>
    </row>
    <row r="47" spans="4:20" ht="2.0499999999999998" customHeight="1" x14ac:dyDescent="0.2">
      <c r="E47" s="32"/>
      <c r="M47" s="77"/>
    </row>
    <row r="48" spans="4:20" x14ac:dyDescent="0.2">
      <c r="E48" s="32" t="s">
        <v>105</v>
      </c>
      <c r="F48" t="str">
        <f>"Teilnahme an einem Gemeindeanlass "&amp;Jahr-1</f>
        <v>Teilnahme an einem Gemeindeanlass 2025</v>
      </c>
      <c r="I48" t="s">
        <v>106</v>
      </c>
      <c r="J48" s="16">
        <f>COUNTIF($J$49:$J$51,"x")</f>
        <v>0</v>
      </c>
      <c r="M48" s="77"/>
    </row>
    <row r="49" spans="4:30" x14ac:dyDescent="0.2">
      <c r="E49" s="76" t="s">
        <v>105</v>
      </c>
      <c r="F49" t="s">
        <v>107</v>
      </c>
      <c r="G49" s="75" t="str">
        <f>AD15&amp;" "&amp;Jahr-1</f>
        <v>slowUp 2025</v>
      </c>
      <c r="J49" s="63"/>
      <c r="M49" s="77">
        <f>IF(J49="x",HLOOKUP($E49,$W$18:$AB$19,2,0),0)</f>
        <v>0</v>
      </c>
    </row>
    <row r="50" spans="4:30" x14ac:dyDescent="0.2">
      <c r="E50" s="76" t="s">
        <v>105</v>
      </c>
      <c r="G50" s="75" t="str">
        <f>AD16&amp;" "&amp;Jahr-1</f>
        <v>Umweltputzete 2025</v>
      </c>
      <c r="J50" s="63"/>
      <c r="M50" s="77">
        <f>IF(J50="x",HLOOKUP($E50,$W$18:$AB$19,2,0),0)</f>
        <v>0</v>
      </c>
    </row>
    <row r="51" spans="4:30" x14ac:dyDescent="0.2">
      <c r="E51" s="76" t="s">
        <v>105</v>
      </c>
      <c r="G51" s="75" t="str">
        <f>AD17&amp;" "&amp;Jahr-1</f>
        <v>Spiel- und Sporttag 2025</v>
      </c>
      <c r="J51" s="63"/>
      <c r="M51" s="77">
        <f>IF(J51="x",HLOOKUP($E51,$W$18:$AB$19,2,0),0)</f>
        <v>0</v>
      </c>
    </row>
    <row r="52" spans="4:30" ht="2.0499999999999998" customHeight="1" x14ac:dyDescent="0.2">
      <c r="E52" s="32"/>
      <c r="M52" s="77"/>
    </row>
    <row r="53" spans="4:30" x14ac:dyDescent="0.2">
      <c r="E53" s="32" t="s">
        <v>108</v>
      </c>
      <c r="F53" t="s">
        <v>109</v>
      </c>
      <c r="J53" s="63"/>
      <c r="M53" s="77">
        <f>IF(J53="x",HLOOKUP($E53,$W$18:$AB$19,2,0),0)</f>
        <v>0</v>
      </c>
    </row>
    <row r="54" spans="4:30" x14ac:dyDescent="0.2">
      <c r="M54" s="77"/>
    </row>
    <row r="55" spans="4:30" x14ac:dyDescent="0.2">
      <c r="E55" s="32" t="str">
        <f>IF($J$53="x","S4","")</f>
        <v/>
      </c>
      <c r="F55" t="str">
        <f>IF($J$53="x","Bezeichnung","")</f>
        <v/>
      </c>
      <c r="G55" s="86"/>
      <c r="H55" s="86"/>
      <c r="I55" s="86"/>
      <c r="J55" s="86"/>
      <c r="K55" s="86"/>
      <c r="M55" s="77"/>
    </row>
    <row r="56" spans="4:30" x14ac:dyDescent="0.2">
      <c r="G56" s="86"/>
      <c r="H56" s="86"/>
      <c r="I56" s="86"/>
      <c r="J56" s="86"/>
      <c r="K56" s="86"/>
      <c r="M56" s="77"/>
    </row>
    <row r="57" spans="4:30" x14ac:dyDescent="0.2">
      <c r="G57" s="86"/>
      <c r="H57" s="86"/>
      <c r="I57" s="86"/>
      <c r="J57" s="86"/>
      <c r="K57" s="86"/>
      <c r="M57" s="77"/>
    </row>
    <row r="58" spans="4:30" x14ac:dyDescent="0.2">
      <c r="M58" s="77"/>
    </row>
    <row r="59" spans="4:30" x14ac:dyDescent="0.2">
      <c r="E59" s="32" t="s">
        <v>150</v>
      </c>
      <c r="F59" t="s">
        <v>160</v>
      </c>
      <c r="J59" s="63"/>
      <c r="M59" s="77">
        <f>IF(J59="x",HLOOKUP($E59,$W$18:$AB$19,2,0),0)</f>
        <v>0</v>
      </c>
    </row>
    <row r="60" spans="4:30" x14ac:dyDescent="0.2">
      <c r="F60" t="s">
        <v>161</v>
      </c>
      <c r="M60" s="77"/>
    </row>
    <row r="61" spans="4:30" x14ac:dyDescent="0.2">
      <c r="M61" s="77"/>
    </row>
    <row r="62" spans="4:30" ht="19.05" x14ac:dyDescent="0.35">
      <c r="D62" s="31" t="s">
        <v>110</v>
      </c>
      <c r="M62" s="77"/>
      <c r="R62" s="5" t="s">
        <v>149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4:30" x14ac:dyDescent="0.2">
      <c r="D63" t="s">
        <v>163</v>
      </c>
      <c r="F63" t="s">
        <v>111</v>
      </c>
      <c r="J63" s="6"/>
      <c r="K63" s="57">
        <f>J63*Beitrag_Trn</f>
        <v>0</v>
      </c>
      <c r="M63" s="77">
        <f>ROUNDUP(MIN($K$63,MaxBeitrag_Trn),0)</f>
        <v>0</v>
      </c>
    </row>
    <row r="64" spans="4:30" x14ac:dyDescent="0.2">
      <c r="K64" s="61" t="str">
        <f>IF(K63&gt;MaxBeitrag_Trn,"Der max. Beitrag ist auf CHF "&amp;TEXT(MaxBeitrag_Trn,"#,##0")&amp;" begrenzt","")</f>
        <v/>
      </c>
      <c r="X64" s="34" t="s">
        <v>76</v>
      </c>
      <c r="AC64" s="34" t="s">
        <v>184</v>
      </c>
      <c r="AD64" s="72">
        <v>46168</v>
      </c>
    </row>
    <row r="65" spans="4:30" x14ac:dyDescent="0.2">
      <c r="F65" s="58" t="str">
        <f>IF($J$63&gt;0,"Liste mit Namen der Trainer sowie Vertragskopien oder J+S-Bestätigungen beilegen","Keine Trainer / Leiter angestellt")</f>
        <v>Keine Trainer / Leiter angestellt</v>
      </c>
      <c r="T65" s="47">
        <f>($X$65-IF((X65+5)&gt;10,5,0))</f>
        <v>1</v>
      </c>
      <c r="U65" s="17" t="s">
        <v>82</v>
      </c>
      <c r="V65" s="17" t="s">
        <v>83</v>
      </c>
      <c r="W65" s="17" t="s">
        <v>84</v>
      </c>
      <c r="X65" s="52" t="str">
        <f>RIGHT(Jahr,1)</f>
        <v>6</v>
      </c>
      <c r="AD65" s="32" t="s">
        <v>185</v>
      </c>
    </row>
    <row r="66" spans="4:30" x14ac:dyDescent="0.2">
      <c r="T66" s="36">
        <v>1</v>
      </c>
      <c r="U66" s="38">
        <v>241</v>
      </c>
      <c r="V66" s="38">
        <v>240</v>
      </c>
      <c r="W66" s="38">
        <v>218</v>
      </c>
      <c r="X66" s="36" t="s">
        <v>77</v>
      </c>
      <c r="AD66" s="32" t="s">
        <v>186</v>
      </c>
    </row>
    <row r="67" spans="4:30" x14ac:dyDescent="0.2">
      <c r="D67" s="31" t="s">
        <v>112</v>
      </c>
      <c r="T67" s="36">
        <v>2</v>
      </c>
      <c r="U67" s="37">
        <v>255</v>
      </c>
      <c r="V67" s="37">
        <v>242</v>
      </c>
      <c r="W67" s="37">
        <v>223</v>
      </c>
      <c r="X67" s="36" t="s">
        <v>78</v>
      </c>
      <c r="AD67" s="32" t="s">
        <v>187</v>
      </c>
    </row>
    <row r="68" spans="4:30" x14ac:dyDescent="0.2">
      <c r="D68" t="s">
        <v>167</v>
      </c>
      <c r="F68" t="s">
        <v>113</v>
      </c>
      <c r="T68" s="36">
        <v>3</v>
      </c>
      <c r="U68" s="39">
        <v>233</v>
      </c>
      <c r="V68" s="39">
        <v>241</v>
      </c>
      <c r="W68" s="39">
        <v>238</v>
      </c>
      <c r="X68" s="36" t="s">
        <v>79</v>
      </c>
    </row>
    <row r="69" spans="4:30" x14ac:dyDescent="0.2">
      <c r="F69" s="13" t="str">
        <f>IF($X$72,"Im kommenden Jahr feiern Sie ein Vereinsjubiläum.","Kein beitragsberechtigtes Jubiläum.")</f>
        <v>Kein beitragsberechtigtes Jubiläum.</v>
      </c>
      <c r="T69" s="36">
        <v>4</v>
      </c>
      <c r="U69" s="40">
        <v>254</v>
      </c>
      <c r="V69" s="40">
        <v>234</v>
      </c>
      <c r="W69" s="40">
        <v>229</v>
      </c>
      <c r="X69" s="36" t="s">
        <v>80</v>
      </c>
    </row>
    <row r="70" spans="4:30" x14ac:dyDescent="0.2">
      <c r="F70" s="58" t="str">
        <f>IF($X$72,"Antrag für Jubiläumsbeitrag (inkl. Konzept / Programm / Finanzplan) ist mit diesem Formular einzureichen.","")</f>
        <v/>
      </c>
      <c r="T70" s="36">
        <v>5</v>
      </c>
      <c r="U70" s="41">
        <v>244</v>
      </c>
      <c r="V70" s="41">
        <v>239</v>
      </c>
      <c r="W70" s="41">
        <v>228</v>
      </c>
      <c r="X70" s="36" t="s">
        <v>81</v>
      </c>
    </row>
    <row r="71" spans="4:30" x14ac:dyDescent="0.2">
      <c r="F71" t="s">
        <v>114</v>
      </c>
      <c r="M71" s="18"/>
    </row>
    <row r="72" spans="4:30" x14ac:dyDescent="0.2">
      <c r="M72" s="64" t="s">
        <v>115</v>
      </c>
      <c r="T72" s="31" t="s">
        <v>133</v>
      </c>
      <c r="U72" s="47">
        <f>IF($E$13&lt;&gt;0,Jahr-$E$13,0)</f>
        <v>0</v>
      </c>
      <c r="W72" s="34" t="s">
        <v>166</v>
      </c>
      <c r="X72" s="27" t="b">
        <f>MOD($U$72+1,25)=0</f>
        <v>0</v>
      </c>
    </row>
    <row r="73" spans="4:30" x14ac:dyDescent="0.2">
      <c r="D73" s="31" t="s">
        <v>116</v>
      </c>
    </row>
    <row r="74" spans="4:30" x14ac:dyDescent="0.2">
      <c r="D74" t="s">
        <v>168</v>
      </c>
      <c r="F74" t="s">
        <v>117</v>
      </c>
      <c r="J74" s="66"/>
      <c r="K74" t="s">
        <v>118</v>
      </c>
      <c r="M74" s="77">
        <f>-ROUNDDOWN(J74*0.5,0)</f>
        <v>0</v>
      </c>
      <c r="W74" s="34" t="s">
        <v>171</v>
      </c>
      <c r="X74" s="33" t="b">
        <f>$J$81&lt;&gt;0</f>
        <v>0</v>
      </c>
      <c r="Y74" s="15" t="s">
        <v>172</v>
      </c>
    </row>
    <row r="75" spans="4:30" x14ac:dyDescent="0.2">
      <c r="F75" t="s">
        <v>119</v>
      </c>
      <c r="J75" s="66"/>
      <c r="K75" t="s">
        <v>118</v>
      </c>
      <c r="M75" s="77">
        <f>-ROUNDDOWN(J75*0.5,0)</f>
        <v>0</v>
      </c>
    </row>
    <row r="76" spans="4:30" x14ac:dyDescent="0.2"/>
    <row r="77" spans="4:30" ht="14.95" thickBot="1" x14ac:dyDescent="0.3">
      <c r="D77" s="31" t="s">
        <v>120</v>
      </c>
      <c r="S77" s="26" t="s">
        <v>188</v>
      </c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4:30" x14ac:dyDescent="0.2">
      <c r="D78" t="s">
        <v>169</v>
      </c>
      <c r="F78" t="s">
        <v>121</v>
      </c>
      <c r="I78">
        <f>Jahr-1</f>
        <v>2025</v>
      </c>
      <c r="J78" s="66"/>
      <c r="K78" t="s">
        <v>118</v>
      </c>
    </row>
    <row r="79" spans="4:30" x14ac:dyDescent="0.2"/>
    <row r="80" spans="4:30" x14ac:dyDescent="0.2">
      <c r="F80" t="s">
        <v>122</v>
      </c>
      <c r="I80">
        <f>Jahr-2</f>
        <v>2024</v>
      </c>
      <c r="J80" s="66"/>
      <c r="K80" t="s">
        <v>118</v>
      </c>
      <c r="U80" s="73"/>
      <c r="V80" t="s">
        <v>193</v>
      </c>
    </row>
    <row r="81" spans="4:22" x14ac:dyDescent="0.2">
      <c r="F81" t="s">
        <v>122</v>
      </c>
      <c r="I81">
        <f>Jahr-1</f>
        <v>2025</v>
      </c>
      <c r="J81" s="66"/>
      <c r="K81" t="s">
        <v>118</v>
      </c>
      <c r="V81" t="s">
        <v>189</v>
      </c>
    </row>
    <row r="82" spans="4:22" x14ac:dyDescent="0.2"/>
    <row r="83" spans="4:22" x14ac:dyDescent="0.2">
      <c r="F83" t="s">
        <v>123</v>
      </c>
      <c r="J83" s="66"/>
      <c r="K83" t="s">
        <v>118</v>
      </c>
      <c r="U83" s="74"/>
      <c r="V83" t="s">
        <v>190</v>
      </c>
    </row>
    <row r="84" spans="4:22" x14ac:dyDescent="0.2">
      <c r="F84" t="s">
        <v>124</v>
      </c>
      <c r="I84">
        <f>Jahr-1</f>
        <v>2025</v>
      </c>
      <c r="J84" s="66"/>
      <c r="K84" t="s">
        <v>118</v>
      </c>
      <c r="V84" t="s">
        <v>191</v>
      </c>
    </row>
    <row r="85" spans="4:22" x14ac:dyDescent="0.2"/>
    <row r="86" spans="4:22" x14ac:dyDescent="0.2">
      <c r="F86" s="32" t="str">
        <f>IF(SUM($J$83:$J$84)=0,"","Grund für Rückstellung(en)")</f>
        <v/>
      </c>
      <c r="G86" s="86"/>
      <c r="H86" s="86"/>
      <c r="I86" s="86"/>
      <c r="J86" s="86"/>
      <c r="K86" s="86"/>
      <c r="U86" s="18"/>
      <c r="V86" t="s">
        <v>192</v>
      </c>
    </row>
    <row r="87" spans="4:22" ht="12.1" customHeight="1" x14ac:dyDescent="0.2">
      <c r="D87" s="106" t="str">
        <f>IF(AND(SUM($J$83:$J$84)&gt;0,LEN($G$86)&lt;10),"Bitte Grund für 
Rückstellung(en) aufführen","")</f>
        <v/>
      </c>
      <c r="E87" s="106"/>
      <c r="F87" s="107"/>
      <c r="G87" s="86"/>
      <c r="H87" s="86"/>
      <c r="I87" s="86"/>
      <c r="J87" s="86"/>
      <c r="K87" s="86"/>
    </row>
    <row r="88" spans="4:22" x14ac:dyDescent="0.2">
      <c r="D88" s="106"/>
      <c r="E88" s="106"/>
      <c r="F88" s="107"/>
      <c r="G88" s="86"/>
      <c r="H88" s="86"/>
      <c r="I88" s="86"/>
      <c r="J88" s="86"/>
      <c r="K88" s="86"/>
    </row>
    <row r="89" spans="4:22" x14ac:dyDescent="0.2"/>
    <row r="90" spans="4:22" x14ac:dyDescent="0.2">
      <c r="D90" s="31" t="s">
        <v>125</v>
      </c>
      <c r="F90" t="s">
        <v>170</v>
      </c>
    </row>
    <row r="91" spans="4:22" x14ac:dyDescent="0.2">
      <c r="F91" s="87"/>
      <c r="G91" s="88"/>
      <c r="H91" s="88"/>
      <c r="I91" s="88"/>
      <c r="J91" s="88"/>
      <c r="K91" s="89"/>
    </row>
    <row r="92" spans="4:22" x14ac:dyDescent="0.2">
      <c r="F92" s="90"/>
      <c r="G92" s="91"/>
      <c r="H92" s="91"/>
      <c r="I92" s="91"/>
      <c r="J92" s="91"/>
      <c r="K92" s="92"/>
    </row>
    <row r="93" spans="4:22" x14ac:dyDescent="0.2">
      <c r="F93" s="90"/>
      <c r="G93" s="91"/>
      <c r="H93" s="91"/>
      <c r="I93" s="91"/>
      <c r="J93" s="91"/>
      <c r="K93" s="92"/>
    </row>
    <row r="94" spans="4:22" x14ac:dyDescent="0.2">
      <c r="F94" s="90"/>
      <c r="G94" s="91"/>
      <c r="H94" s="91"/>
      <c r="I94" s="91"/>
      <c r="J94" s="91"/>
      <c r="K94" s="92"/>
    </row>
    <row r="95" spans="4:22" x14ac:dyDescent="0.2">
      <c r="F95" s="90"/>
      <c r="G95" s="91"/>
      <c r="H95" s="91"/>
      <c r="I95" s="91"/>
      <c r="J95" s="91"/>
      <c r="K95" s="92"/>
    </row>
    <row r="96" spans="4:22" x14ac:dyDescent="0.2">
      <c r="F96" s="93"/>
      <c r="G96" s="94"/>
      <c r="H96" s="94"/>
      <c r="I96" s="94"/>
      <c r="J96" s="94"/>
      <c r="K96" s="95"/>
    </row>
    <row r="97" spans="6:13" x14ac:dyDescent="0.2"/>
    <row r="98" spans="6:13" x14ac:dyDescent="0.2"/>
    <row r="99" spans="6:13" x14ac:dyDescent="0.2">
      <c r="F99" t="s">
        <v>126</v>
      </c>
    </row>
    <row r="100" spans="6:13" x14ac:dyDescent="0.2"/>
    <row r="101" spans="6:13" ht="30.1" customHeight="1" x14ac:dyDescent="0.2">
      <c r="F101" s="80"/>
      <c r="G101" s="81"/>
      <c r="H101" s="82"/>
      <c r="J101" s="80"/>
      <c r="K101" s="81"/>
      <c r="L101" s="81"/>
      <c r="M101" s="82"/>
    </row>
    <row r="102" spans="6:13" x14ac:dyDescent="0.2">
      <c r="F102" t="s">
        <v>127</v>
      </c>
      <c r="J102" t="s">
        <v>128</v>
      </c>
    </row>
    <row r="103" spans="6:13" x14ac:dyDescent="0.2"/>
    <row r="104" spans="6:13" x14ac:dyDescent="0.2">
      <c r="F104" s="13" t="s">
        <v>173</v>
      </c>
    </row>
    <row r="105" spans="6:13" x14ac:dyDescent="0.2">
      <c r="F105" s="13" t="s">
        <v>174</v>
      </c>
    </row>
    <row r="106" spans="6:13" x14ac:dyDescent="0.2">
      <c r="F106" s="13" t="s">
        <v>175</v>
      </c>
    </row>
    <row r="107" spans="6:13" x14ac:dyDescent="0.2">
      <c r="F107" s="13" t="s">
        <v>176</v>
      </c>
    </row>
    <row r="108" spans="6:13" x14ac:dyDescent="0.2">
      <c r="F108" s="13" t="s">
        <v>179</v>
      </c>
    </row>
    <row r="109" spans="6:13" x14ac:dyDescent="0.2"/>
    <row r="110" spans="6:13" x14ac:dyDescent="0.2">
      <c r="F110" s="67" t="s">
        <v>177</v>
      </c>
      <c r="G110" s="68"/>
      <c r="H110" s="68"/>
      <c r="I110" s="68"/>
      <c r="J110" s="68"/>
      <c r="K110" s="68"/>
      <c r="L110" s="68"/>
      <c r="M110" s="68"/>
    </row>
    <row r="111" spans="6:13" x14ac:dyDescent="0.2">
      <c r="F111" s="67" t="s">
        <v>178</v>
      </c>
      <c r="G111" s="68"/>
      <c r="H111" s="68"/>
      <c r="I111" s="68"/>
      <c r="J111" s="68"/>
      <c r="K111" s="68"/>
      <c r="L111" s="68"/>
      <c r="M111" s="68"/>
    </row>
    <row r="112" spans="6:13" x14ac:dyDescent="0.2"/>
    <row r="113" spans="2:15" x14ac:dyDescent="0.2">
      <c r="D113" s="31" t="s">
        <v>129</v>
      </c>
      <c r="N113" s="13"/>
      <c r="O113" s="13"/>
    </row>
    <row r="114" spans="2:15" x14ac:dyDescent="0.2">
      <c r="N114" s="13"/>
      <c r="O114" s="13"/>
    </row>
    <row r="115" spans="2:15" x14ac:dyDescent="0.2">
      <c r="D115" s="31" t="s">
        <v>130</v>
      </c>
      <c r="E115" s="63"/>
      <c r="F115" s="69" t="s">
        <v>180</v>
      </c>
      <c r="G115" s="2"/>
      <c r="H115" s="2"/>
      <c r="I115" s="2"/>
      <c r="J115" s="2"/>
      <c r="K115" s="2"/>
      <c r="N115" s="13"/>
      <c r="O115" s="13"/>
    </row>
    <row r="116" spans="2:15" x14ac:dyDescent="0.2">
      <c r="E116" s="63"/>
      <c r="F116" s="69" t="s">
        <v>181</v>
      </c>
      <c r="G116" s="2"/>
      <c r="H116" s="2"/>
      <c r="I116" s="2"/>
      <c r="J116" s="2"/>
      <c r="K116" s="2"/>
    </row>
    <row r="117" spans="2:15" x14ac:dyDescent="0.2">
      <c r="E117" s="63"/>
      <c r="F117" s="69" t="s">
        <v>182</v>
      </c>
      <c r="G117" s="2"/>
      <c r="H117" s="2"/>
      <c r="I117" s="2"/>
      <c r="J117" s="2"/>
      <c r="K117" s="2"/>
    </row>
    <row r="118" spans="2:15" x14ac:dyDescent="0.2">
      <c r="E118" s="63"/>
      <c r="F118" s="70" t="s">
        <v>183</v>
      </c>
      <c r="G118" s="2"/>
      <c r="H118" s="2"/>
      <c r="I118" s="2"/>
      <c r="J118" s="2"/>
      <c r="K118" s="2"/>
    </row>
    <row r="119" spans="2:15" x14ac:dyDescent="0.2">
      <c r="E119" s="63"/>
      <c r="F119" s="69" t="s">
        <v>201</v>
      </c>
      <c r="G119" s="2"/>
      <c r="H119" s="2"/>
      <c r="I119" s="2"/>
      <c r="J119" s="2"/>
      <c r="K119" s="2"/>
    </row>
    <row r="120" spans="2:15" x14ac:dyDescent="0.2"/>
    <row r="121" spans="2:15" x14ac:dyDescent="0.2">
      <c r="E121" s="63"/>
      <c r="F121" s="69" t="str">
        <f>IF($J$25&gt;0,"Liste der Vereinsmitglieder (Name, Adresse, Jahrgang, Kategorie [aktiv / passiv], Lizenz [ja / nein])","n.z.")</f>
        <v>n.z.</v>
      </c>
      <c r="G121" s="2"/>
      <c r="H121" s="2"/>
      <c r="I121" s="2"/>
      <c r="J121" s="2"/>
      <c r="K121" s="2"/>
    </row>
    <row r="122" spans="2:15" x14ac:dyDescent="0.2">
      <c r="E122" s="63"/>
      <c r="F122" s="69" t="str">
        <f>IF($J$30&gt;0,"Liste der Jugendlichen (Name, Adresse, Jahrgang, Kategorie [aktiv / passiv])","n.z.")</f>
        <v>n.z.</v>
      </c>
      <c r="G122" s="2"/>
      <c r="H122" s="2"/>
      <c r="I122" s="2"/>
      <c r="J122" s="2"/>
      <c r="K122" s="2"/>
    </row>
    <row r="123" spans="2:15" x14ac:dyDescent="0.2">
      <c r="E123" s="63"/>
      <c r="F123" s="69" t="str">
        <f>IF($J$35&gt;0,"Liste der Senioren (Name, Adresse, Jahrgang, Kategorie [aktiv / passiv])","n.z.")</f>
        <v>n.z.</v>
      </c>
      <c r="G123" s="2"/>
      <c r="H123" s="2"/>
      <c r="I123" s="2"/>
      <c r="J123" s="2"/>
      <c r="K123" s="2"/>
    </row>
    <row r="124" spans="2:15" x14ac:dyDescent="0.2">
      <c r="E124" s="63"/>
      <c r="F124" s="69" t="str">
        <f>IF($J$63&gt;0,"Liste mit Namen der Trainer / Leiter sowie Vertragskopien oder J+S-Bestätigungen","n.z.")</f>
        <v>n.z.</v>
      </c>
      <c r="G124" s="2"/>
      <c r="H124" s="2"/>
      <c r="I124" s="2"/>
      <c r="J124" s="2"/>
      <c r="K124" s="2"/>
    </row>
    <row r="125" spans="2:15" x14ac:dyDescent="0.2">
      <c r="E125" s="63"/>
      <c r="F125" s="69" t="str">
        <f>IF($X$72,"Antrag für Beitrag an Jubiläumsanlass (Konzept / Programm, Finanzierungsplan)","n.z.")</f>
        <v>n.z.</v>
      </c>
      <c r="G125" s="2"/>
      <c r="H125" s="2"/>
      <c r="I125" s="2"/>
      <c r="J125" s="2"/>
      <c r="K125" s="2"/>
    </row>
    <row r="126" spans="2:15" x14ac:dyDescent="0.2"/>
    <row r="127" spans="2:15" x14ac:dyDescent="0.2"/>
    <row r="128" spans="2:15" x14ac:dyDescent="0.2">
      <c r="B128" s="25" t="str">
        <f>B2</f>
        <v>Antragsformular für den Vereinsbeitrag SPORT</v>
      </c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71" t="str">
        <f>"Copyright Gemeinde Vaduz "&amp; Jahr &amp;" ©"</f>
        <v>Copyright Gemeinde Vaduz 2026 ©</v>
      </c>
    </row>
    <row r="129" x14ac:dyDescent="0.2"/>
    <row r="130" x14ac:dyDescent="0.2"/>
  </sheetData>
  <sheetProtection algorithmName="SHA-512" hashValue="q3/K5m7GIBdYUmin+KCr+6qEuu4SJ0N3IiDH1JBd+0yhRvgtMKiZImnm0qLWU41mFo6sMzqVrxfXuSsFtHurhg==" saltValue="7dTbnbarN3X6o4ODxoG6Jw==" spinCount="100000" sheet="1" objects="1" scenarios="1"/>
  <mergeCells count="25">
    <mergeCell ref="Q2:AE2"/>
    <mergeCell ref="L10:M11"/>
    <mergeCell ref="L7:M7"/>
    <mergeCell ref="G86:K88"/>
    <mergeCell ref="D87:F88"/>
    <mergeCell ref="H23:J23"/>
    <mergeCell ref="F39:K39"/>
    <mergeCell ref="L8:M9"/>
    <mergeCell ref="I15:K15"/>
    <mergeCell ref="I16:K16"/>
    <mergeCell ref="I17:K17"/>
    <mergeCell ref="F101:H101"/>
    <mergeCell ref="J101:M101"/>
    <mergeCell ref="E8:J8"/>
    <mergeCell ref="E9:J9"/>
    <mergeCell ref="E10:F10"/>
    <mergeCell ref="E11:F11"/>
    <mergeCell ref="E15:G15"/>
    <mergeCell ref="E16:G16"/>
    <mergeCell ref="G55:K57"/>
    <mergeCell ref="F91:K96"/>
    <mergeCell ref="J19:K20"/>
    <mergeCell ref="E19:H19"/>
    <mergeCell ref="E20:H20"/>
    <mergeCell ref="E17:G17"/>
  </mergeCells>
  <conditionalFormatting sqref="C4:N4 L7:L8 M22">
    <cfRule type="expression" dxfId="13" priority="67">
      <formula>$T$65=5</formula>
    </cfRule>
    <cfRule type="expression" dxfId="12" priority="68">
      <formula>$T$65=4</formula>
    </cfRule>
    <cfRule type="expression" dxfId="11" priority="69">
      <formula>$T$65=3</formula>
    </cfRule>
    <cfRule type="expression" dxfId="10" priority="70">
      <formula>$T$65=2</formula>
    </cfRule>
    <cfRule type="expression" dxfId="9" priority="71">
      <formula>$T$65=1</formula>
    </cfRule>
  </conditionalFormatting>
  <conditionalFormatting sqref="E121:E125">
    <cfRule type="expression" dxfId="8" priority="6">
      <formula>$F121="n.z."</formula>
    </cfRule>
  </conditionalFormatting>
  <conditionalFormatting sqref="E44:J44">
    <cfRule type="expression" dxfId="7" priority="2">
      <formula>LEN($J$45)&lt;&gt;0</formula>
    </cfRule>
  </conditionalFormatting>
  <conditionalFormatting sqref="E45:J45">
    <cfRule type="expression" dxfId="6" priority="1">
      <formula>LEN($J$44)&lt;&gt;0</formula>
    </cfRule>
  </conditionalFormatting>
  <conditionalFormatting sqref="F39:H39">
    <cfRule type="expression" dxfId="5" priority="15">
      <formula>LEN($F$39)&gt;0</formula>
    </cfRule>
  </conditionalFormatting>
  <conditionalFormatting sqref="G55:K57">
    <cfRule type="expression" dxfId="4" priority="4">
      <formula>LEN($J$53)=0</formula>
    </cfRule>
  </conditionalFormatting>
  <conditionalFormatting sqref="G86:K88">
    <cfRule type="expression" dxfId="3" priority="5">
      <formula>SUM($J$83:$J$84)=0</formula>
    </cfRule>
  </conditionalFormatting>
  <conditionalFormatting sqref="H23:J23">
    <cfRule type="expression" dxfId="2" priority="21">
      <formula>LEN($H$23)&gt;0</formula>
    </cfRule>
  </conditionalFormatting>
  <conditionalFormatting sqref="X72">
    <cfRule type="cellIs" dxfId="1" priority="14" operator="equal">
      <formula>TRUE</formula>
    </cfRule>
  </conditionalFormatting>
  <conditionalFormatting sqref="X74">
    <cfRule type="cellIs" dxfId="0" priority="12" operator="equal">
      <formula>TRUE</formula>
    </cfRule>
  </conditionalFormatting>
  <dataValidations count="3">
    <dataValidation type="whole" allowBlank="1" showInputMessage="1" showErrorMessage="1" errorTitle="Eintrag nicht gültig." error="Bitte eine Jahreszahl zwischen 2000 und 2099 eingeben." sqref="U7" xr:uid="{00000000-0002-0000-0000-000000000000}">
      <formula1>2000</formula1>
      <formula2>2099</formula2>
    </dataValidation>
    <dataValidation type="whole" allowBlank="1" showInputMessage="1" showErrorMessage="1" errorTitle="Eintrag nicht gültig." error="Bitte eine gültige Jahreszahl zwischen 1800 und Antragsjahr eingeben." sqref="E13" xr:uid="{00000000-0002-0000-0000-000001000000}">
      <formula1>1800</formula1>
      <formula2>Jahr</formula2>
    </dataValidation>
    <dataValidation type="list" allowBlank="1" showInputMessage="1" showErrorMessage="1" sqref="E121:E125 E115:E119 J59 J42 J44:J45 J49:J51 J53" xr:uid="{00000000-0002-0000-0000-000002000000}">
      <formula1>"x"</formula1>
    </dataValidation>
  </dataValidation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99_Styles">
    <tabColor theme="1" tint="0.499984740745262"/>
    <pageSetUpPr autoPageBreaks="0"/>
  </sheetPr>
  <dimension ref="A1:AH35"/>
  <sheetViews>
    <sheetView showGridLines="0" zoomScaleNormal="100" workbookViewId="0"/>
  </sheetViews>
  <sheetFormatPr baseColWidth="10" defaultColWidth="0" defaultRowHeight="11.55" zeroHeight="1" x14ac:dyDescent="0.2"/>
  <cols>
    <col min="1" max="2" width="2.140625" customWidth="1"/>
    <col min="3" max="3" width="13.42578125" customWidth="1"/>
    <col min="4" max="4" width="25.7109375" customWidth="1"/>
    <col min="5" max="9" width="8.85546875" customWidth="1"/>
    <col min="10" max="10" width="17.7109375" customWidth="1"/>
    <col min="11" max="17" width="5.7109375" customWidth="1"/>
    <col min="18" max="18" width="1.5703125" customWidth="1"/>
    <col min="19" max="19" width="17.7109375" customWidth="1"/>
    <col min="20" max="27" width="5.7109375" customWidth="1"/>
    <col min="28" max="28" width="2" customWidth="1"/>
    <col min="29" max="29" width="1.5703125" customWidth="1"/>
    <col min="30" max="34" width="0" hidden="1" customWidth="1"/>
    <col min="35" max="16384" width="8.85546875" hidden="1"/>
  </cols>
  <sheetData>
    <row r="1" spans="2:28" x14ac:dyDescent="0.2"/>
    <row r="2" spans="2:28" ht="21.1" x14ac:dyDescent="0.35"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x14ac:dyDescent="0.2">
      <c r="B3" s="4" t="s">
        <v>61</v>
      </c>
      <c r="F3" s="4" t="s">
        <v>34</v>
      </c>
      <c r="I3" s="1"/>
    </row>
    <row r="4" spans="2:28" x14ac:dyDescent="0.2">
      <c r="I4" s="1"/>
    </row>
    <row r="5" spans="2:28" ht="19.05" x14ac:dyDescent="0.35">
      <c r="C5" s="5" t="s">
        <v>4</v>
      </c>
      <c r="D5" s="5"/>
      <c r="E5" s="5"/>
      <c r="F5" s="5"/>
      <c r="G5" s="5"/>
      <c r="H5" s="5"/>
      <c r="I5" s="1"/>
      <c r="J5" s="5" t="s">
        <v>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2:28" x14ac:dyDescent="0.2">
      <c r="I6" s="1"/>
    </row>
    <row r="7" spans="2:28" x14ac:dyDescent="0.2">
      <c r="C7" s="6" t="s">
        <v>43</v>
      </c>
      <c r="D7" s="13" t="s">
        <v>20</v>
      </c>
      <c r="J7" s="22" t="s">
        <v>2</v>
      </c>
      <c r="K7" s="13" t="s">
        <v>22</v>
      </c>
      <c r="L7" s="1"/>
    </row>
    <row r="8" spans="2:28" x14ac:dyDescent="0.2">
      <c r="D8" s="13" t="s">
        <v>8</v>
      </c>
      <c r="K8" s="13"/>
      <c r="L8" s="1"/>
    </row>
    <row r="9" spans="2:28" x14ac:dyDescent="0.2">
      <c r="J9" s="23" t="s">
        <v>53</v>
      </c>
      <c r="K9" s="13" t="s">
        <v>35</v>
      </c>
      <c r="L9" s="1"/>
    </row>
    <row r="10" spans="2:28" x14ac:dyDescent="0.2">
      <c r="C10" s="7" t="s">
        <v>45</v>
      </c>
      <c r="D10" s="13" t="s">
        <v>21</v>
      </c>
      <c r="J10" s="24" t="s">
        <v>3</v>
      </c>
      <c r="K10" s="13" t="s">
        <v>17</v>
      </c>
      <c r="L10" s="1"/>
    </row>
    <row r="11" spans="2:28" x14ac:dyDescent="0.2">
      <c r="D11" s="21" t="s">
        <v>9</v>
      </c>
      <c r="K11" s="13"/>
      <c r="L11" s="1"/>
    </row>
    <row r="12" spans="2:28" x14ac:dyDescent="0.2">
      <c r="D12" s="21"/>
      <c r="K12" s="13"/>
      <c r="L12" s="1"/>
    </row>
    <row r="13" spans="2:28" x14ac:dyDescent="0.2">
      <c r="C13" s="13" t="s">
        <v>54</v>
      </c>
      <c r="D13" s="13" t="s">
        <v>10</v>
      </c>
      <c r="J13" s="16" t="s">
        <v>46</v>
      </c>
      <c r="K13" s="13" t="s">
        <v>18</v>
      </c>
      <c r="L13" s="1"/>
    </row>
    <row r="14" spans="2:28" x14ac:dyDescent="0.2">
      <c r="C14" s="4" t="s">
        <v>55</v>
      </c>
      <c r="D14" s="13" t="s">
        <v>16</v>
      </c>
      <c r="J14" s="9" t="s">
        <v>47</v>
      </c>
      <c r="K14" s="13" t="s">
        <v>23</v>
      </c>
      <c r="L14" s="1"/>
    </row>
    <row r="15" spans="2:28" x14ac:dyDescent="0.2">
      <c r="J15" s="8" t="s">
        <v>52</v>
      </c>
      <c r="K15" s="13" t="s">
        <v>24</v>
      </c>
      <c r="L15" s="1"/>
    </row>
    <row r="16" spans="2:28" x14ac:dyDescent="0.2">
      <c r="C16" s="10" t="s">
        <v>48</v>
      </c>
      <c r="D16" s="13" t="s">
        <v>11</v>
      </c>
      <c r="K16" s="13"/>
      <c r="L16" s="1"/>
    </row>
    <row r="17" spans="3:28" x14ac:dyDescent="0.2">
      <c r="C17" s="11" t="s">
        <v>49</v>
      </c>
      <c r="D17" s="13" t="s">
        <v>19</v>
      </c>
      <c r="K17" s="13"/>
      <c r="L17" s="1"/>
    </row>
    <row r="18" spans="3:28" x14ac:dyDescent="0.2">
      <c r="C18" s="14" t="s">
        <v>50</v>
      </c>
      <c r="D18" s="13" t="s">
        <v>12</v>
      </c>
      <c r="J18" s="18" t="s">
        <v>44</v>
      </c>
      <c r="K18" s="13" t="s">
        <v>25</v>
      </c>
      <c r="L18" s="1"/>
    </row>
    <row r="19" spans="3:28" x14ac:dyDescent="0.2">
      <c r="C19" s="12" t="s">
        <v>51</v>
      </c>
      <c r="D19" s="13" t="s">
        <v>13</v>
      </c>
    </row>
    <row r="20" spans="3:28" x14ac:dyDescent="0.2">
      <c r="D20" s="13"/>
      <c r="K20" s="13"/>
    </row>
    <row r="21" spans="3:28" x14ac:dyDescent="0.2">
      <c r="C21" s="15" t="s">
        <v>56</v>
      </c>
      <c r="D21" s="13" t="s">
        <v>36</v>
      </c>
      <c r="J21" s="19" t="s">
        <v>0</v>
      </c>
      <c r="K21" s="13" t="s">
        <v>26</v>
      </c>
    </row>
    <row r="22" spans="3:28" x14ac:dyDescent="0.2">
      <c r="D22" s="13" t="s">
        <v>14</v>
      </c>
      <c r="J22" s="20" t="s">
        <v>1</v>
      </c>
      <c r="K22" s="13" t="s">
        <v>26</v>
      </c>
    </row>
    <row r="23" spans="3:28" x14ac:dyDescent="0.2"/>
    <row r="24" spans="3:28" x14ac:dyDescent="0.2"/>
    <row r="25" spans="3:28" ht="19.05" x14ac:dyDescent="0.35">
      <c r="C25" s="5" t="s">
        <v>6</v>
      </c>
      <c r="D25" s="5"/>
      <c r="E25" s="5"/>
      <c r="F25" s="5"/>
      <c r="G25" s="5"/>
      <c r="H25" s="5"/>
      <c r="J25" s="5" t="s">
        <v>15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3:28" x14ac:dyDescent="0.2">
      <c r="C26" s="13" t="s">
        <v>7</v>
      </c>
    </row>
    <row r="27" spans="3:28" x14ac:dyDescent="0.2">
      <c r="J27" s="17" t="s">
        <v>40</v>
      </c>
      <c r="K27" s="13" t="s">
        <v>27</v>
      </c>
    </row>
    <row r="28" spans="3:28" ht="21.1" x14ac:dyDescent="0.35">
      <c r="C28" s="3" t="s">
        <v>57</v>
      </c>
      <c r="J28" s="27" t="s">
        <v>37</v>
      </c>
      <c r="K28" s="13" t="s">
        <v>28</v>
      </c>
    </row>
    <row r="29" spans="3:28" x14ac:dyDescent="0.2">
      <c r="K29" s="13"/>
    </row>
    <row r="30" spans="3:28" ht="19.7" thickBot="1" x14ac:dyDescent="0.4">
      <c r="C30" s="5" t="s">
        <v>58</v>
      </c>
      <c r="J30" s="28" t="s">
        <v>41</v>
      </c>
      <c r="K30" s="13" t="s">
        <v>29</v>
      </c>
    </row>
    <row r="31" spans="3:28" x14ac:dyDescent="0.2">
      <c r="J31" s="2" t="s">
        <v>38</v>
      </c>
      <c r="K31" s="13" t="s">
        <v>30</v>
      </c>
    </row>
    <row r="32" spans="3:28" ht="14.95" thickBot="1" x14ac:dyDescent="0.3">
      <c r="C32" s="26" t="s">
        <v>59</v>
      </c>
      <c r="K32" s="13"/>
    </row>
    <row r="33" spans="3:11" ht="13.6" x14ac:dyDescent="0.25">
      <c r="J33" s="29" t="s">
        <v>42</v>
      </c>
      <c r="K33" s="13" t="s">
        <v>31</v>
      </c>
    </row>
    <row r="34" spans="3:11" x14ac:dyDescent="0.2">
      <c r="C34" s="25" t="s">
        <v>60</v>
      </c>
      <c r="J34" s="30" t="s">
        <v>39</v>
      </c>
      <c r="K34" s="13" t="s">
        <v>32</v>
      </c>
    </row>
    <row r="35" spans="3:11" x14ac:dyDescent="0.2"/>
  </sheetData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612D1FDBA74DAE435A7F138DA8A2" ma:contentTypeVersion="18" ma:contentTypeDescription="Create a new document." ma:contentTypeScope="" ma:versionID="02bac0023a0b4d3e5c431f4e25a5b01f">
  <xsd:schema xmlns:xsd="http://www.w3.org/2001/XMLSchema" xmlns:xs="http://www.w3.org/2001/XMLSchema" xmlns:p="http://schemas.microsoft.com/office/2006/metadata/properties" xmlns:ns2="de359e5d-747f-4991-a0f5-86f7e3b4a40d" xmlns:ns3="6d928a66-d1a9-49dd-87ee-c5c9d0368ba6" targetNamespace="http://schemas.microsoft.com/office/2006/metadata/properties" ma:root="true" ma:fieldsID="5128923b3a229602c4f92a6b8e978c71" ns2:_="" ns3:_="">
    <xsd:import namespace="de359e5d-747f-4991-a0f5-86f7e3b4a40d"/>
    <xsd:import namespace="6d928a66-d1a9-49dd-87ee-c5c9d0368b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59e5d-747f-4991-a0f5-86f7e3b4a4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72e1459-0a10-4027-a422-9b7c18c8e2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28a66-d1a9-49dd-87ee-c5c9d0368b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4df7c25-9e4e-49af-a83b-77c6921a5aed}" ma:internalName="TaxCatchAll" ma:showField="CatchAllData" ma:web="6d928a66-d1a9-49dd-87ee-c5c9d0368b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928a66-d1a9-49dd-87ee-c5c9d0368ba6" xsi:nil="true"/>
    <lcf76f155ced4ddcb4097134ff3c332f xmlns="de359e5d-747f-4991-a0f5-86f7e3b4a4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A694F7-AF1D-4738-88DE-E9E1C4A14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59e5d-747f-4991-a0f5-86f7e3b4a40d"/>
    <ds:schemaRef ds:uri="6d928a66-d1a9-49dd-87ee-c5c9d0368b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881B87-F19F-4D8C-8B4B-E60541F3D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1F3BA2-1442-4C19-BD42-1FF0219BDE63}">
  <ds:schemaRefs>
    <ds:schemaRef ds:uri="http://purl.org/dc/elements/1.1/"/>
    <ds:schemaRef ds:uri="http://purl.org/dc/dcmitype/"/>
    <ds:schemaRef ds:uri="de359e5d-747f-4991-a0f5-86f7e3b4a40d"/>
    <ds:schemaRef ds:uri="http://www.w3.org/XML/1998/namespace"/>
    <ds:schemaRef ds:uri="http://schemas.microsoft.com/office/2006/documentManagement/types"/>
    <ds:schemaRef ds:uri="6d928a66-d1a9-49dd-87ee-c5c9d0368ba6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10</vt:i4>
      </vt:variant>
    </vt:vector>
  </HeadingPairs>
  <TitlesOfParts>
    <vt:vector size="11" baseType="lpstr">
      <vt:lpstr>Antrag</vt:lpstr>
      <vt:lpstr>Antrag!Beitrag_Erw</vt:lpstr>
      <vt:lpstr>Antrag!Beitrag_Jug</vt:lpstr>
      <vt:lpstr>Antrag!Beitrag_Sen</vt:lpstr>
      <vt:lpstr>Antrag!Beitrag_Trn</vt:lpstr>
      <vt:lpstr>Antrag!EigenkapitalAngegeben</vt:lpstr>
      <vt:lpstr>Antrag!Jahr</vt:lpstr>
      <vt:lpstr>Antrag!MaxBeitrag_Erw</vt:lpstr>
      <vt:lpstr>Antrag!MaxBeitrag_Jug</vt:lpstr>
      <vt:lpstr>Antrag!MaxBeitrag_Sen</vt:lpstr>
      <vt:lpstr>Antrag!MaxBeitrag_Trn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YDE</dc:creator>
  <cp:lastModifiedBy>Ospelt Roland</cp:lastModifiedBy>
  <cp:lastPrinted>2025-09-10T06:52:49Z</cp:lastPrinted>
  <dcterms:created xsi:type="dcterms:W3CDTF">2023-08-01T12:06:55Z</dcterms:created>
  <dcterms:modified xsi:type="dcterms:W3CDTF">2026-05-26T13:43:53Z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0x010100745C612D1FDBA74DAE435A7F138DA8A2</vt:lpwstr>
  </property>
  <property fmtid="{D5CDD505-2E9C-101B-9397-08002B2CF9AE}" pid="3" name="MediaServiceImageTags">
    <vt:lpwstr/>
  </property>
</Properties>
</file>